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9E"/>
  <workbookPr codeName="ThisWorkbook"/>
  <bookViews>
    <workbookView xWindow="65521" yWindow="65521" windowWidth="17520" windowHeight="11850" tabRatio="585" activeTab="0"/>
  </bookViews>
  <sheets>
    <sheet name="PSO" sheetId="1" r:id="rId1"/>
    <sheet name="SWEPCO" sheetId="2" r:id="rId2"/>
  </sheets>
  <externalReferences>
    <externalReference r:id="rId5"/>
    <externalReference r:id="rId6"/>
  </externalReferences>
  <definedNames>
    <definedName name="_xlnm.Print_Area" localSheetId="0">'PSO'!$B$3:$AN$41</definedName>
    <definedName name="_xlnm.Print_Area" localSheetId="1">'SWEPCO'!$B$3:$AO$86</definedName>
    <definedName name="_xlnm.Print_Titles" localSheetId="0">'PSO'!$3:$5</definedName>
    <definedName name="_xlnm.Print_Titles" localSheetId="1">'SWEPCO'!$3:$5</definedName>
  </definedNames>
  <calcPr fullCalcOnLoad="1"/>
</workbook>
</file>

<file path=xl/sharedStrings.xml><?xml version="1.0" encoding="utf-8"?>
<sst xmlns="http://schemas.openxmlformats.org/spreadsheetml/2006/main" count="672" uniqueCount="290">
  <si>
    <t>Code</t>
  </si>
  <si>
    <t>Project &amp; TP#</t>
  </si>
  <si>
    <t>COMMENTS</t>
  </si>
  <si>
    <t>09 Update</t>
  </si>
  <si>
    <t>YE09 to YE10 Variance</t>
  </si>
  <si>
    <t>P.001</t>
  </si>
  <si>
    <t>Riverside-Glenpool (TP2006087)</t>
  </si>
  <si>
    <t>P.002</t>
  </si>
  <si>
    <t>Craig Jct-Broken Bow (TP2007059)</t>
  </si>
  <si>
    <t>P.003</t>
  </si>
  <si>
    <t>WFEC new ties (TP2006054)</t>
  </si>
  <si>
    <t>P.004</t>
  </si>
  <si>
    <t>Cache-Snyder (TP2004147)</t>
  </si>
  <si>
    <t>P.005</t>
  </si>
  <si>
    <t>P.006</t>
  </si>
  <si>
    <t>&lt;</t>
  </si>
  <si>
    <t>P.007</t>
  </si>
  <si>
    <t>P.008</t>
  </si>
  <si>
    <t>P.009</t>
  </si>
  <si>
    <t>P.010</t>
  </si>
  <si>
    <t>n/a</t>
  </si>
  <si>
    <t>S.001</t>
  </si>
  <si>
    <t>AH auto &amp; line (TP2007057)</t>
  </si>
  <si>
    <t>S.002</t>
  </si>
  <si>
    <t>SW Shreveport (TP2007060)</t>
  </si>
  <si>
    <t>S.003</t>
  </si>
  <si>
    <t>NW Ark 2009 (TP2007103)</t>
  </si>
  <si>
    <t>S.004</t>
  </si>
  <si>
    <t>N-Mag-Danville (TP2007114)</t>
  </si>
  <si>
    <t>S.005</t>
  </si>
  <si>
    <t>Greenwod, AR area (TP2007120)</t>
  </si>
  <si>
    <t>S.006</t>
  </si>
  <si>
    <t>S.007</t>
  </si>
  <si>
    <t>S.008</t>
  </si>
  <si>
    <t>S.009</t>
  </si>
  <si>
    <t>No BP</t>
  </si>
  <si>
    <t>S.010</t>
  </si>
  <si>
    <t>Tontitown-Elm Springs REC 161</t>
  </si>
  <si>
    <t>S.011</t>
  </si>
  <si>
    <t>Siloam Sprgs - Chamber Sprgs 161 line</t>
  </si>
  <si>
    <t>S.012</t>
  </si>
  <si>
    <t>S.013</t>
  </si>
  <si>
    <t>S.014</t>
  </si>
  <si>
    <t>S.015</t>
  </si>
  <si>
    <t>S.016</t>
  </si>
  <si>
    <t>Daingerfield repl CB 1M90 (TP2008017)</t>
  </si>
  <si>
    <t>S.017</t>
  </si>
  <si>
    <t>Linwood-McWillie (TP2007019)</t>
  </si>
  <si>
    <t>S.018</t>
  </si>
  <si>
    <r>
      <t>Delete duplicate project</t>
    </r>
    <r>
      <rPr>
        <sz val="8"/>
        <rFont val="Arial"/>
        <family val="2"/>
      </rPr>
      <t>.  Will track this multi-element multi-year project via 1 set of worksheet F and G tables.</t>
    </r>
  </si>
  <si>
    <t>S.019</t>
  </si>
  <si>
    <t>Wallace Lake - Port Robson (TP2005142)</t>
  </si>
  <si>
    <t>S.020</t>
  </si>
  <si>
    <t>S.021</t>
  </si>
  <si>
    <t>McNabb-Turk 4mi reconductor</t>
  </si>
  <si>
    <t>S.022</t>
  </si>
  <si>
    <t>Longwood: r&amp;r switches &amp; bus upgrade</t>
  </si>
  <si>
    <t>S.023</t>
  </si>
  <si>
    <t>S.024</t>
  </si>
  <si>
    <t>S.025</t>
  </si>
  <si>
    <t>Replace sw @ Diana</t>
  </si>
  <si>
    <t>Not above SPP $100,000 BP threshold.</t>
  </si>
  <si>
    <r>
      <t xml:space="preserve">FR Sheet Name
</t>
    </r>
    <r>
      <rPr>
        <sz val="8"/>
        <rFont val="Arial"/>
        <family val="2"/>
      </rPr>
      <t>(WS F&amp;G)</t>
    </r>
  </si>
  <si>
    <r>
      <t xml:space="preserve">Projected / Actual In-Service
</t>
    </r>
    <r>
      <rPr>
        <sz val="9"/>
        <rFont val="Arial"/>
        <family val="2"/>
      </rPr>
      <t>(mmm-yyyy)</t>
    </r>
  </si>
  <si>
    <t>---</t>
  </si>
  <si>
    <r>
      <t xml:space="preserve">YE2009
Projected
</t>
    </r>
    <r>
      <rPr>
        <sz val="8"/>
        <rFont val="Arial"/>
        <family val="2"/>
      </rPr>
      <t>(8/31/09)
&lt;&lt; WS-F &gt;&gt;</t>
    </r>
  </si>
  <si>
    <t>P.011</t>
  </si>
  <si>
    <t>P.012</t>
  </si>
  <si>
    <t>P.013</t>
  </si>
  <si>
    <t>2010 "Corrected" Update</t>
  </si>
  <si>
    <t>S.026</t>
  </si>
  <si>
    <t>S.027</t>
  </si>
  <si>
    <t>S.028</t>
  </si>
  <si>
    <t>S.029</t>
  </si>
  <si>
    <t>S.030</t>
  </si>
  <si>
    <t>S.031</t>
  </si>
  <si>
    <t>Pryor Jct 138/60 Upgrade autoxfmr  (TP2006090)</t>
  </si>
  <si>
    <t>Elk City-Elk City 69 CT upgrades (TP2007015)</t>
  </si>
  <si>
    <t>Weleetka &amp; Okmulgee wavetrap r&amp;r 81-805 (TP2005046)</t>
  </si>
  <si>
    <t>Tulsa SE r&amp;r switches (TP2004033)</t>
  </si>
  <si>
    <t>Clinton City-Foss 69 wavetrap r&amp;r (TP2009011)</t>
  </si>
  <si>
    <t>Linwood 1238 switch r&amp;r (TP2008080)</t>
  </si>
  <si>
    <t>NW Texkna-Bann-Alumax 138 reconductor (TP2006130)</t>
  </si>
  <si>
    <t>Knox Lee - Oak Hill#2 1328 line, S.Shreveport (TP2004036)</t>
  </si>
  <si>
    <t>Carthage REC - Carthage T 138 (TP2004139)</t>
  </si>
  <si>
    <t>NW Henderson - Oak Hill 138 line (TP2006089)</t>
  </si>
  <si>
    <t>Arsenal Hill 138 kV cap (TP2004148)</t>
  </si>
  <si>
    <t>Reconductor: Greggton-Lake Lamond &amp; Quitman-Westwood 69 kV lines (TP2008015)</t>
  </si>
  <si>
    <t>Rebuild/recondutor Dyess-ElmSprings REC [Dyess Station-Flint Creek] (TP2008026)</t>
  </si>
  <si>
    <t>Whitney repl CB and Switches</t>
  </si>
  <si>
    <t xml:space="preserve">[NW Ark Area Improve - 2008] Elm Springs, East Rogers,Shipe Rd stations </t>
  </si>
  <si>
    <t>Dyess-S.Fayetteville 69 convert to 161 (TP2002085)</t>
  </si>
  <si>
    <t>Bartlesville SE to Coffeyville T Rebuild (TP2008079-PSO)</t>
  </si>
  <si>
    <r>
      <t>Transfer</t>
    </r>
    <r>
      <rPr>
        <sz val="8"/>
        <rFont val="Arial"/>
        <family val="2"/>
      </rPr>
      <t>:  Will track this multi-element multi-year project via S.003 from 2011 Update forward.  Investment now included in S.003 above.</t>
    </r>
  </si>
  <si>
    <r>
      <t>Delete:</t>
    </r>
    <r>
      <rPr>
        <sz val="8"/>
        <rFont val="Arial"/>
        <family val="2"/>
      </rPr>
      <t xml:space="preserve">  Not a BPU…no longer reported for Sched 11 purposes.</t>
    </r>
  </si>
  <si>
    <t>---  PREVIOSLY PUBLISHED  ---</t>
  </si>
  <si>
    <t>---  WS-F and WS-G SUMMARY Input Data   ---</t>
  </si>
  <si>
    <t>YE09 to YE10 (Projected) Variance</t>
  </si>
  <si>
    <r>
      <t xml:space="preserve">YE2010
Projected
</t>
    </r>
    <r>
      <rPr>
        <sz val="8"/>
        <rFont val="Arial"/>
        <family val="2"/>
      </rPr>
      <t>(3/29/11)
&lt;&lt; WS-F &gt;&gt;</t>
    </r>
  </si>
  <si>
    <r>
      <t xml:space="preserve">YE2009
Actual
</t>
    </r>
    <r>
      <rPr>
        <sz val="8"/>
        <rFont val="Arial"/>
        <family val="2"/>
      </rPr>
      <t>(3/29/11)*
&lt;&lt; WS-G &gt;&gt;</t>
    </r>
  </si>
  <si>
    <t>2011 "Corrected" Update</t>
  </si>
  <si>
    <r>
      <t xml:space="preserve">YE2010
Actual
</t>
    </r>
    <r>
      <rPr>
        <sz val="8"/>
        <rFont val="Arial"/>
        <family val="2"/>
      </rPr>
      <t>(12/21/11)*
&lt;&lt; WS-G &gt;&gt;</t>
    </r>
  </si>
  <si>
    <r>
      <t xml:space="preserve">YE2011
Projected
</t>
    </r>
    <r>
      <rPr>
        <sz val="8"/>
        <rFont val="Arial"/>
        <family val="2"/>
      </rPr>
      <t>(12/21/11)
&lt;&lt; WS-F &gt;&gt;</t>
    </r>
  </si>
  <si>
    <t>YE10 to YE11 (Projected) Variance</t>
  </si>
  <si>
    <t>- - -   P R E V I O U S L Y   P U B L I S H E D   - - -</t>
  </si>
  <si>
    <t>2012 Update</t>
  </si>
  <si>
    <r>
      <t xml:space="preserve">YE2011
Actual
</t>
    </r>
    <r>
      <rPr>
        <sz val="8"/>
        <rFont val="Arial"/>
        <family val="2"/>
      </rPr>
      <t>(May'12)
&lt;&lt; WS-G &gt;&gt;</t>
    </r>
  </si>
  <si>
    <r>
      <t xml:space="preserve">YE2012
Projected
</t>
    </r>
    <r>
      <rPr>
        <sz val="8"/>
        <rFont val="Arial"/>
        <family val="2"/>
      </rPr>
      <t>(May '12)
&lt;&lt; WS-F &gt;&gt;</t>
    </r>
  </si>
  <si>
    <t>Canadian River - McAlester City 138 kV Line Conversion (TP2009095)</t>
  </si>
  <si>
    <t>Project ID</t>
  </si>
  <si>
    <t>Bloomburg-Texarkana Plant (TP2008027)</t>
  </si>
  <si>
    <t>30156/30157/389</t>
  </si>
  <si>
    <t>Knox Lee - Pirkey 138 kV / Pirkey - Whitney 138 kV - Replace Breaker,  Wavetraps, and reset relays and CT's (TP2010062)</t>
  </si>
  <si>
    <t>30317/30318/30319</t>
  </si>
  <si>
    <t>NW Texarkana - Turk 345</t>
  </si>
  <si>
    <t>30142/349</t>
  </si>
  <si>
    <t>Lone Star South - Pittsburg 138 kV - Replace Wavetraps, reset CT's and Relays (TP2009100)</t>
  </si>
  <si>
    <t>Howell-Kilgore 69 kV rebuild</t>
  </si>
  <si>
    <t>S.032</t>
  </si>
  <si>
    <t>S.033</t>
  </si>
  <si>
    <t>CoffeyvilleT to Dearing 138 kv Rebuild - 1.1 mi (TP2008013)</t>
  </si>
  <si>
    <t>2013 Update</t>
  </si>
  <si>
    <t>YE11 to YE12 (Projected) Variance</t>
  </si>
  <si>
    <r>
      <t xml:space="preserve">YE2012
Actual
</t>
    </r>
    <r>
      <rPr>
        <sz val="8"/>
        <rFont val="Arial"/>
        <family val="2"/>
      </rPr>
      <t>(May'13)
&lt;&lt; WS-G &gt;&gt;</t>
    </r>
  </si>
  <si>
    <r>
      <t xml:space="preserve">YE2013
Projected
</t>
    </r>
    <r>
      <rPr>
        <sz val="8"/>
        <rFont val="Arial"/>
        <family val="2"/>
      </rPr>
      <t>(May '13)
&lt;&lt; WS-F &gt;&gt;</t>
    </r>
  </si>
  <si>
    <t>YE2012 Variance (Projected to Actual)</t>
  </si>
  <si>
    <t>YE12 (actual) to YE13 (Projected) Variance</t>
  </si>
  <si>
    <t>Linwood - Powell Street 138 kV</t>
  </si>
  <si>
    <t xml:space="preserve"> Flint Creek-Shipe Road 345 kV Line (TP2008126)</t>
  </si>
  <si>
    <t>S.034</t>
  </si>
  <si>
    <t>S.035</t>
  </si>
  <si>
    <t>S.036</t>
  </si>
  <si>
    <t>S.037</t>
  </si>
  <si>
    <t>Ashdown West - Craig Junction 138KV Rebuild (TP2009092)</t>
  </si>
  <si>
    <t>S.038</t>
  </si>
  <si>
    <t>Diana - Replace North Autotransformer #3 (TP2010065)</t>
  </si>
  <si>
    <t>Bann - LS Ordnance - Hooks 69 kV - Rebuild 7.1 mi (TP2011024)</t>
  </si>
  <si>
    <t>1081/30148</t>
  </si>
  <si>
    <t>SW Shreveport to Spring Ridge REC 138 kV Line Rebuild (TP2010066)</t>
  </si>
  <si>
    <t>Eastex Switching Station - Whitney 138 kV Station - Rebuild 2.5 miles of 138 kV (TP2010064)</t>
  </si>
  <si>
    <t>Osburn 161 kV Line Work</t>
  </si>
  <si>
    <t>P.014</t>
  </si>
  <si>
    <t>new</t>
  </si>
  <si>
    <t>Not over $100K threshold for regional allocation.</t>
  </si>
  <si>
    <t>2014 Update</t>
  </si>
  <si>
    <t>YE2013 Variance (Projected to Actual)</t>
  </si>
  <si>
    <t>YE13 (actual) to YE14 (Projected) Variance</t>
  </si>
  <si>
    <r>
      <t xml:space="preserve">YE2013
Actual
</t>
    </r>
    <r>
      <rPr>
        <sz val="8"/>
        <rFont val="Arial"/>
        <family val="2"/>
      </rPr>
      <t>(May'14)
&lt;&lt; WS-G &gt;&gt;</t>
    </r>
  </si>
  <si>
    <r>
      <t xml:space="preserve">YE2014
Projected
</t>
    </r>
    <r>
      <rPr>
        <sz val="8"/>
        <rFont val="Arial"/>
        <family val="2"/>
      </rPr>
      <t>(May '14)
&lt;&lt; WS-F &gt;&gt;</t>
    </r>
  </si>
  <si>
    <t>S.039</t>
  </si>
  <si>
    <t>S.040</t>
  </si>
  <si>
    <t>S.041</t>
  </si>
  <si>
    <t>S.042</t>
  </si>
  <si>
    <t>S.043</t>
  </si>
  <si>
    <t xml:space="preserve">Asset has been transferred to SWEPCO from PSO, thus placing the line back with the original owner. </t>
  </si>
  <si>
    <t xml:space="preserve">Multi-element multi-year base plan project.  Final in-service yr from '09 to '13.  </t>
  </si>
  <si>
    <t>Rock Hill to Carthage 69 kV Rebuild 11.4 Miles (TP2010102)</t>
  </si>
  <si>
    <t>Locust Grove to Lone Star 115 kV Rebuild 2.1 miles (TP2009093)</t>
  </si>
  <si>
    <t>Broadmoor to Fern Street 69 kV Rebuild 1 mile (TP2010103)</t>
  </si>
  <si>
    <t>Northwest Henderson to Poynter 69 kV Rebuild 3.2 miles (TP2004031)</t>
  </si>
  <si>
    <t>Diana to Perdue 138 kV Rebuild 21.8 miles; Station Upgrades at Diana and Perdue (TP2011023)</t>
  </si>
  <si>
    <t>503/1012</t>
  </si>
  <si>
    <t>P.015</t>
  </si>
  <si>
    <t>Multi-element multi-year base plan project.  Work orginally projected for 2013 was moved to 2014.  Final in-service yr in 12', 13'  and 14'.</t>
  </si>
  <si>
    <t xml:space="preserve">Not over $100K threshold for regional allocation.  </t>
  </si>
  <si>
    <t>770, partial (other w/PSO)</t>
  </si>
  <si>
    <t>2015 Update</t>
  </si>
  <si>
    <r>
      <t xml:space="preserve">YE2014
Actual
</t>
    </r>
    <r>
      <rPr>
        <sz val="8"/>
        <rFont val="Arial"/>
        <family val="2"/>
      </rPr>
      <t>(May'15)
&lt;&lt; WS-G &gt;&gt;</t>
    </r>
  </si>
  <si>
    <r>
      <t xml:space="preserve">YE2015
Projected
</t>
    </r>
    <r>
      <rPr>
        <sz val="8"/>
        <rFont val="Arial"/>
        <family val="2"/>
      </rPr>
      <t>(May '15)
&lt;&lt; WS-F &gt;&gt;</t>
    </r>
  </si>
  <si>
    <t>YE2014 Variance (Projected to Actual)</t>
  </si>
  <si>
    <t>YE14 (actual) to YE15 (Projected) Variance</t>
  </si>
  <si>
    <t>P.016</t>
  </si>
  <si>
    <t>Cornville Station Conversion (TP2011093)</t>
  </si>
  <si>
    <t>P.018</t>
  </si>
  <si>
    <t>S.044</t>
  </si>
  <si>
    <t>S.045</t>
  </si>
  <si>
    <t>S.046</t>
  </si>
  <si>
    <t>S.047</t>
  </si>
  <si>
    <t>S.048</t>
  </si>
  <si>
    <t>S.049</t>
  </si>
  <si>
    <t>S.050</t>
  </si>
  <si>
    <t>Dekalb-New Boston 69 kV</t>
  </si>
  <si>
    <t>S.051</t>
  </si>
  <si>
    <t>Hardy Street-Waterworks 69 kV</t>
  </si>
  <si>
    <t>S.052</t>
  </si>
  <si>
    <t>S.053</t>
  </si>
  <si>
    <t>S.054</t>
  </si>
  <si>
    <t>Benteler - Port Robson 138 kV Ckt 1 and 2</t>
  </si>
  <si>
    <t>10010/10044</t>
  </si>
  <si>
    <t>Sch. 11 recovery began 2015 rate yr.</t>
  </si>
  <si>
    <r>
      <t xml:space="preserve">YE2015
Actual
</t>
    </r>
    <r>
      <rPr>
        <sz val="8"/>
        <rFont val="Arial"/>
        <family val="2"/>
      </rPr>
      <t>(May'16)
&lt;&lt; WS-G &gt;&gt;</t>
    </r>
  </si>
  <si>
    <t>YE2015 Variance (Projected to Actual)</t>
  </si>
  <si>
    <t>YE15 (actual) to YE16 (Projected) Variance</t>
  </si>
  <si>
    <t>2016 Update</t>
  </si>
  <si>
    <t>N/A</t>
  </si>
  <si>
    <t>S.055</t>
  </si>
  <si>
    <t>S.056</t>
  </si>
  <si>
    <t>S.057</t>
  </si>
  <si>
    <t>S.058</t>
  </si>
  <si>
    <t>S.059</t>
  </si>
  <si>
    <t>Prior costs were adjusted slightly</t>
  </si>
  <si>
    <r>
      <t xml:space="preserve">YE2016
Projected
</t>
    </r>
    <r>
      <rPr>
        <sz val="8"/>
        <rFont val="Arial"/>
        <family val="2"/>
      </rPr>
      <t>(May '16)
&lt;&lt; WS-F &gt;&gt;</t>
    </r>
  </si>
  <si>
    <t>P.020</t>
  </si>
  <si>
    <t>P.021</t>
  </si>
  <si>
    <t>Sayre 138 kV Capacitor Bank Addition</t>
  </si>
  <si>
    <t>Darlington-Roman Nose 138 kV</t>
  </si>
  <si>
    <t>S.060</t>
  </si>
  <si>
    <t>S.061</t>
  </si>
  <si>
    <t>S.063</t>
  </si>
  <si>
    <t>S.064</t>
  </si>
  <si>
    <t>S.067</t>
  </si>
  <si>
    <t>Valliant-NW Texarkana 345 kV</t>
  </si>
  <si>
    <t>Messick 500/230 kV (TP2011033)</t>
  </si>
  <si>
    <t>Letourneau 69 kV Capacitor Bank Addition</t>
  </si>
  <si>
    <t>Brooks Street - Edwards Street 69 kV Line Rebuild</t>
  </si>
  <si>
    <t>Hallsville - Marshall New 69 kV Circuit</t>
  </si>
  <si>
    <t>Daingerfield - Jenkins Rebuild</t>
  </si>
  <si>
    <t>Chamber Springs - Farmington 161 kV Line</t>
  </si>
  <si>
    <t>2018 Update</t>
  </si>
  <si>
    <t>YE2017 Variance (Projected to Actual)</t>
  </si>
  <si>
    <t>P.022</t>
  </si>
  <si>
    <t>P.023</t>
  </si>
  <si>
    <t>Northeastern Station 138 kV Terminal Upgrades</t>
  </si>
  <si>
    <t>P.024</t>
  </si>
  <si>
    <t>S.068</t>
  </si>
  <si>
    <t>S.069</t>
  </si>
  <si>
    <t>S.070</t>
  </si>
  <si>
    <t>S.071</t>
  </si>
  <si>
    <t>2019 Update</t>
  </si>
  <si>
    <t>YE2017
Actual
(May '18)
&lt;&lt; WS-G &gt;&gt;</t>
  </si>
  <si>
    <t>YE2018 Projected
(May '18)
&lt;&lt; WS-F &gt;&gt;</t>
  </si>
  <si>
    <t>YE17 (Actual) to YE18 (Projected) Variance</t>
  </si>
  <si>
    <t>YE2018
Actual
(May '19)
&lt;&lt; WS-G &gt;&gt;</t>
  </si>
  <si>
    <t>YE2018 Variance (Projected to Actual)</t>
  </si>
  <si>
    <t>YE18 (Actual) to YE19 (Projected) Variance</t>
  </si>
  <si>
    <t>Catoosa 138 kV Device</t>
  </si>
  <si>
    <t>Grady Customer Connection</t>
  </si>
  <si>
    <t>Darlington-Red Rock 138 kV line</t>
  </si>
  <si>
    <t>P.025</t>
  </si>
  <si>
    <t>Elk City 138 kV Move Load</t>
  </si>
  <si>
    <t>P.026</t>
  </si>
  <si>
    <t>Fort Towson-Valliant Line Rebuild</t>
  </si>
  <si>
    <t>P.027</t>
  </si>
  <si>
    <t>Duncan-Comanche Tap 69 kV Rebuild and Duncan station upgrades</t>
  </si>
  <si>
    <t>P.028</t>
  </si>
  <si>
    <t>Tulsa Southeast-E.61st 138 kV Rebuild</t>
  </si>
  <si>
    <t>P.029</t>
  </si>
  <si>
    <t>Broken Arrow North-Lynn Lane East 138 kV</t>
  </si>
  <si>
    <t>Port Robson - Caplis - Red Point (SE 138 loop) (TP2007165)</t>
  </si>
  <si>
    <t>Port Robson - Caplis
(SE 1238 kV loop - 2008) (TP2007165)</t>
  </si>
  <si>
    <t>Pittsburg-Winnsboro-North Mineola</t>
  </si>
  <si>
    <t>CHAMBER SPRINGS - TONTITOWN 161KV CKT 1</t>
  </si>
  <si>
    <t>CHAMBER SPRINGS - TONTITOWN 345KV CKT 1</t>
  </si>
  <si>
    <t>FULTON - HOPE 115KV CKT 1</t>
  </si>
  <si>
    <t>MINEOLA - NORTH MINEOLA 69KV CKT 1</t>
  </si>
  <si>
    <t>BANN - KINGS HIGHWAY 69KV CKT 1</t>
  </si>
  <si>
    <t>LONE STAR SOUTH - PITTSBURG 138KV CKT 1</t>
  </si>
  <si>
    <t>BANN - LONESTAR ORDINANCE TAP 69KV CKT 1</t>
  </si>
  <si>
    <t>FOREST HILLS REC - QUITMAN 69KV CKT 1</t>
  </si>
  <si>
    <t>MAGNOLIA TAP - WINNSBORO 69KV CKT 1</t>
  </si>
  <si>
    <t>CARTHAGE - ROCK HILL 69KV CKT 1</t>
  </si>
  <si>
    <t>FOREST HILLS REC - QUITMAN 69KV CKT 1 #2</t>
  </si>
  <si>
    <t>SUGAR HILL 138/69KV TRANSFORMER CKT 1</t>
  </si>
  <si>
    <t>OKAY - TOLLETTE 69KV CKT 1</t>
  </si>
  <si>
    <t>Brownlee-North Market 69 kV Rebuild</t>
  </si>
  <si>
    <t>Rock Hill-Springridge Pan-Harr REC 138 kV Ckt 1</t>
  </si>
  <si>
    <t>Winnsboro 138 kV (TP2013122)</t>
  </si>
  <si>
    <t>S.082</t>
  </si>
  <si>
    <t>Logansport 138 kV (TP2011022)</t>
  </si>
  <si>
    <t>Ellerbe Rd - South Shreveport 69 kV Build (TP201154)</t>
  </si>
  <si>
    <t>Red Oak (State Line)-North Huntington 69 kV</t>
  </si>
  <si>
    <t>Mt. Pleasant - West Mt. Pleasant 69 kV Ckt 1</t>
  </si>
  <si>
    <t>S.072</t>
  </si>
  <si>
    <t>S.073</t>
  </si>
  <si>
    <t>S.074</t>
  </si>
  <si>
    <t>S.075</t>
  </si>
  <si>
    <t>S.076</t>
  </si>
  <si>
    <t>S.077</t>
  </si>
  <si>
    <t>Broadmoor - Fort Humbug 69 kV Rebuild</t>
  </si>
  <si>
    <t>S.078</t>
  </si>
  <si>
    <t>Evenside - Northwest Henderson 69 kV Line Rebuild</t>
  </si>
  <si>
    <t>S.079</t>
  </si>
  <si>
    <t>Hallsville - Longview Heights 69 kV Line Rebuild</t>
  </si>
  <si>
    <t>S.080</t>
  </si>
  <si>
    <t>Linwood - South Shreveport 138 kV Line Rebuild</t>
  </si>
  <si>
    <t>S.081</t>
  </si>
  <si>
    <t>IPC 138 kV Capacitor Bank Addition</t>
  </si>
  <si>
    <t>Ellerbe Road - Lucas 69 kV Rebuild</t>
  </si>
  <si>
    <t>S.083</t>
  </si>
  <si>
    <t>Siloam Springs - Siloam Springs City 161 kV Rebuild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</si>
</sst>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mm/yy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0000"/>
    <numFmt numFmtId="178" formatCode="#,##0.0000"/>
    <numFmt numFmtId="179" formatCode="0.0000"/>
    <numFmt numFmtId="180" formatCode="_(* #,##0_);_(* \(#,##0\);_(* &quot;-&quot;??_);_(@_)"/>
    <numFmt numFmtId="181" formatCode="_(* #,##0.0000_);_(* \(#,##0.0000\);_(* &quot;-&quot;????_);_(@_)"/>
    <numFmt numFmtId="182" formatCode="_(* #,##0.0000_);_(* \(#,##0.0000\);_(* &quot;-&quot;_);_(@_)"/>
    <numFmt numFmtId="183" formatCode="_(* #,##0.00000_);_(* \(#,##0.00000\);_(* &quot;-&quot;??_);_(@_)"/>
    <numFmt numFmtId="184" formatCode="_(* #,##0.0000_);_(* \(#,##0.0000\);_(* &quot;-&quot;??_);_(@_)"/>
    <numFmt numFmtId="185" formatCode="_(&quot;$&quot;* #,##0.0000000_);_(&quot;$&quot;* \(#,##0.0000000\);_(&quot;$&quot;* &quot;-&quot;??_);_(@_)"/>
    <numFmt numFmtId="186" formatCode="_(* #,##0.0000000000_);_(* \(#,##0.0000000000\);_(* &quot;-&quot;??_);_(@_)"/>
    <numFmt numFmtId="187" formatCode="_(* #,##0.000000_);_(* \(#,##0.000000\);_(* &quot;-&quot;??_);_(@_)"/>
    <numFmt numFmtId="188" formatCode="_(* #,##0.0000000000_);_(* \(#,##0.0000000000\);_(* &quot;-&quot;_);_(@_)"/>
    <numFmt numFmtId="189" formatCode="_(* #,##0.0000000_);_(* \(#,##0.0000000\);_(* &quot;-&quot;_);_(@_)"/>
    <numFmt numFmtId="190" formatCode="_(* #,##0.00000000_);_(* \(#,##0.00000000\);_(* &quot;-&quot;??_);_(@_)"/>
    <numFmt numFmtId="191" formatCode="0.00000000000"/>
  </numFmts>
  <fonts count="8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  <family val="0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10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174" fontId="2" fillId="0" borderId="0" applyFill="0">
      <alignment/>
      <protection/>
    </xf>
    <xf numFmtId="174" fontId="2" fillId="0" borderId="0">
      <alignment horizontal="center"/>
      <protection/>
    </xf>
    <xf numFmtId="0" fontId="2" fillId="0" borderId="0" applyFill="0">
      <alignment horizontal="center"/>
      <protection/>
    </xf>
    <xf numFmtId="174" fontId="12" fillId="0" borderId="1" applyFill="0">
      <alignment/>
      <protection/>
    </xf>
    <xf numFmtId="0" fontId="0" fillId="0" borderId="0" applyFont="0" applyAlignment="0">
      <protection/>
    </xf>
    <xf numFmtId="0" fontId="13" fillId="0" borderId="0" applyFill="0">
      <alignment vertical="top"/>
      <protection/>
    </xf>
    <xf numFmtId="0" fontId="12" fillId="0" borderId="0" applyFill="0">
      <alignment horizontal="left" vertical="top"/>
      <protection/>
    </xf>
    <xf numFmtId="174" fontId="14" fillId="0" borderId="2" applyFill="0">
      <alignment/>
      <protection/>
    </xf>
    <xf numFmtId="0" fontId="0" fillId="0" borderId="0" applyNumberFormat="0" applyFont="0" applyAlignment="0">
      <protection/>
    </xf>
    <xf numFmtId="0" fontId="13" fillId="0" borderId="0" applyFill="0">
      <alignment wrapText="1"/>
      <protection/>
    </xf>
    <xf numFmtId="0" fontId="12" fillId="0" borderId="0" applyFill="0">
      <alignment horizontal="left" vertical="top" wrapText="1"/>
      <protection/>
    </xf>
    <xf numFmtId="174" fontId="15" fillId="0" borderId="0" applyFill="0">
      <alignment/>
      <protection/>
    </xf>
    <xf numFmtId="0" fontId="16" fillId="0" borderId="0" applyNumberFormat="0" applyFont="0" applyAlignment="0">
      <protection/>
    </xf>
    <xf numFmtId="0" fontId="17" fillId="0" borderId="0" applyFill="0">
      <alignment vertical="top" wrapText="1"/>
      <protection/>
    </xf>
    <xf numFmtId="0" fontId="14" fillId="0" borderId="0" applyFill="0">
      <alignment horizontal="left" vertical="top" wrapText="1"/>
      <protection/>
    </xf>
    <xf numFmtId="174" fontId="0" fillId="0" borderId="0" applyFill="0">
      <alignment/>
      <protection/>
    </xf>
    <xf numFmtId="0" fontId="16" fillId="0" borderId="0" applyNumberFormat="0" applyFont="0" applyAlignment="0">
      <protection/>
    </xf>
    <xf numFmtId="0" fontId="18" fillId="0" borderId="0" applyFill="0">
      <alignment vertical="center" wrapText="1"/>
      <protection/>
    </xf>
    <xf numFmtId="0" fontId="19" fillId="0" borderId="0">
      <alignment horizontal="left" vertical="center" wrapText="1"/>
      <protection/>
    </xf>
    <xf numFmtId="174" fontId="4" fillId="0" borderId="0" applyFill="0">
      <alignment/>
      <protection/>
    </xf>
    <xf numFmtId="0" fontId="16" fillId="0" borderId="0" applyNumberFormat="0" applyFont="0" applyAlignment="0">
      <protection/>
    </xf>
    <xf numFmtId="0" fontId="2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74" fontId="21" fillId="0" borderId="0" applyFill="0">
      <alignment/>
      <protection/>
    </xf>
    <xf numFmtId="0" fontId="16" fillId="0" borderId="0" applyNumberFormat="0" applyFont="0" applyAlignment="0">
      <protection/>
    </xf>
    <xf numFmtId="0" fontId="22" fillId="0" borderId="0" applyFill="0">
      <alignment horizontal="center" vertical="center" wrapText="1"/>
      <protection/>
    </xf>
    <xf numFmtId="0" fontId="23" fillId="0" borderId="0" applyFill="0">
      <alignment horizontal="center" vertical="center" wrapText="1"/>
      <protection/>
    </xf>
    <xf numFmtId="174" fontId="24" fillId="0" borderId="0" applyFill="0">
      <alignment/>
      <protection/>
    </xf>
    <xf numFmtId="0" fontId="16" fillId="0" borderId="0" applyNumberFormat="0" applyFont="0" applyAlignment="0">
      <protection/>
    </xf>
    <xf numFmtId="0" fontId="25" fillId="0" borderId="0">
      <alignment horizontal="center" wrapText="1"/>
      <protection/>
    </xf>
    <xf numFmtId="0" fontId="21" fillId="0" borderId="0" applyFill="0">
      <alignment horizontal="center" wrapText="1"/>
      <protection/>
    </xf>
    <xf numFmtId="0" fontId="68" fillId="45" borderId="3" applyNumberFormat="0" applyAlignment="0" applyProtection="0"/>
    <xf numFmtId="0" fontId="68" fillId="45" borderId="3" applyNumberFormat="0" applyAlignment="0" applyProtection="0"/>
    <xf numFmtId="0" fontId="26" fillId="46" borderId="4" applyNumberFormat="0" applyAlignment="0" applyProtection="0"/>
    <xf numFmtId="0" fontId="69" fillId="47" borderId="5" applyNumberFormat="0" applyAlignment="0" applyProtection="0"/>
    <xf numFmtId="0" fontId="69" fillId="47" borderId="5" applyNumberFormat="0" applyAlignment="0" applyProtection="0"/>
    <xf numFmtId="0" fontId="27" fillId="4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29" fillId="7" borderId="0" applyNumberFormat="0" applyBorder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30" fillId="0" borderId="0" applyFont="0" applyFill="0" applyBorder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14" fillId="0" borderId="0" applyFont="0" applyFill="0" applyBorder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31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>
      <alignment/>
      <protection/>
    </xf>
    <xf numFmtId="0" fontId="33" fillId="0" borderId="0">
      <alignment/>
      <protection/>
    </xf>
    <xf numFmtId="0" fontId="76" fillId="0" borderId="0" applyNumberFormat="0" applyFill="0" applyBorder="0" applyAlignment="0" applyProtection="0"/>
    <xf numFmtId="0" fontId="77" fillId="50" borderId="3" applyNumberFormat="0" applyAlignment="0" applyProtection="0"/>
    <xf numFmtId="0" fontId="77" fillId="50" borderId="3" applyNumberFormat="0" applyAlignment="0" applyProtection="0"/>
    <xf numFmtId="0" fontId="34" fillId="13" borderId="4" applyNumberFormat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35" fillId="0" borderId="13" applyNumberFormat="0" applyFill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36" fillId="52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53" borderId="14" applyNumberFormat="0" applyFont="0" applyAlignment="0" applyProtection="0"/>
    <xf numFmtId="0" fontId="7" fillId="53" borderId="14" applyNumberFormat="0" applyFont="0" applyAlignment="0" applyProtection="0"/>
    <xf numFmtId="0" fontId="37" fillId="54" borderId="15" applyNumberFormat="0" applyFont="0" applyAlignment="0" applyProtection="0"/>
    <xf numFmtId="0" fontId="80" fillId="45" borderId="16" applyNumberFormat="0" applyAlignment="0" applyProtection="0"/>
    <xf numFmtId="0" fontId="80" fillId="45" borderId="16" applyNumberFormat="0" applyAlignment="0" applyProtection="0"/>
    <xf numFmtId="0" fontId="38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0" fillId="0" borderId="0">
      <alignment horizontal="left" vertical="top"/>
      <protection/>
    </xf>
    <xf numFmtId="0" fontId="40" fillId="0" borderId="11">
      <alignment horizontal="center"/>
      <protection/>
    </xf>
    <xf numFmtId="3" fontId="39" fillId="0" borderId="0" applyFont="0" applyFill="0" applyBorder="0" applyAlignment="0" applyProtection="0"/>
    <xf numFmtId="0" fontId="39" fillId="55" borderId="0" applyNumberFormat="0" applyFont="0" applyBorder="0" applyAlignment="0" applyProtection="0"/>
    <xf numFmtId="3" fontId="0" fillId="0" borderId="0">
      <alignment horizontal="right" vertical="top"/>
      <protection/>
    </xf>
    <xf numFmtId="41" fontId="19" fillId="46" borderId="18" applyFill="0">
      <alignment/>
      <protection/>
    </xf>
    <xf numFmtId="0" fontId="41" fillId="0" borderId="0">
      <alignment horizontal="left" indent="7"/>
      <protection/>
    </xf>
    <xf numFmtId="41" fontId="19" fillId="0" borderId="18" applyFill="0">
      <alignment horizontal="left" indent="2"/>
      <protection/>
    </xf>
    <xf numFmtId="174" fontId="3" fillId="0" borderId="19" applyFill="0">
      <alignment horizontal="right"/>
      <protection/>
    </xf>
    <xf numFmtId="0" fontId="5" fillId="0" borderId="20" applyNumberFormat="0" applyFont="0" applyBorder="0">
      <alignment horizontal="right"/>
      <protection/>
    </xf>
    <xf numFmtId="0" fontId="42" fillId="0" borderId="0" applyFill="0">
      <alignment/>
      <protection/>
    </xf>
    <xf numFmtId="0" fontId="14" fillId="0" borderId="0" applyFill="0">
      <alignment/>
      <protection/>
    </xf>
    <xf numFmtId="4" fontId="3" fillId="0" borderId="19" applyFill="0">
      <alignment/>
      <protection/>
    </xf>
    <xf numFmtId="0" fontId="0" fillId="0" borderId="0" applyNumberFormat="0" applyFont="0" applyBorder="0" applyAlignment="0">
      <protection/>
    </xf>
    <xf numFmtId="0" fontId="17" fillId="0" borderId="0" applyFill="0">
      <alignment horizontal="left" indent="1"/>
      <protection/>
    </xf>
    <xf numFmtId="0" fontId="43" fillId="0" borderId="0" applyFill="0">
      <alignment horizontal="left" indent="1"/>
      <protection/>
    </xf>
    <xf numFmtId="4" fontId="4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17" fillId="0" borderId="0" applyFill="0">
      <alignment horizontal="left" indent="2"/>
      <protection/>
    </xf>
    <xf numFmtId="0" fontId="14" fillId="0" borderId="0" applyFill="0">
      <alignment horizontal="left" indent="2"/>
      <protection/>
    </xf>
    <xf numFmtId="4" fontId="4" fillId="0" borderId="0" applyFill="0">
      <alignment/>
      <protection/>
    </xf>
    <xf numFmtId="0" fontId="0" fillId="0" borderId="0" applyNumberFormat="0" applyFont="0" applyBorder="0" applyAlignment="0">
      <protection/>
    </xf>
    <xf numFmtId="0" fontId="44" fillId="0" borderId="0">
      <alignment horizontal="left" indent="3"/>
      <protection/>
    </xf>
    <xf numFmtId="0" fontId="45" fillId="0" borderId="0" applyFill="0">
      <alignment horizontal="left" indent="3"/>
      <protection/>
    </xf>
    <xf numFmtId="4" fontId="4" fillId="0" borderId="0" applyFill="0">
      <alignment/>
      <protection/>
    </xf>
    <xf numFmtId="0" fontId="0" fillId="0" borderId="0" applyNumberFormat="0" applyFont="0" applyBorder="0" applyAlignment="0">
      <protection/>
    </xf>
    <xf numFmtId="0" fontId="20" fillId="0" borderId="0">
      <alignment horizontal="left" indent="4"/>
      <protection/>
    </xf>
    <xf numFmtId="0" fontId="0" fillId="0" borderId="0" applyFill="0">
      <alignment horizontal="left" indent="4"/>
      <protection/>
    </xf>
    <xf numFmtId="4" fontId="21" fillId="0" borderId="0" applyFill="0">
      <alignment/>
      <protection/>
    </xf>
    <xf numFmtId="0" fontId="0" fillId="0" borderId="0" applyNumberFormat="0" applyFont="0" applyBorder="0" applyAlignment="0">
      <protection/>
    </xf>
    <xf numFmtId="0" fontId="22" fillId="0" borderId="0">
      <alignment horizontal="left" indent="5"/>
      <protection/>
    </xf>
    <xf numFmtId="0" fontId="23" fillId="0" borderId="0" applyFill="0">
      <alignment horizontal="left" indent="5"/>
      <protection/>
    </xf>
    <xf numFmtId="4" fontId="24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25" fillId="0" borderId="0" applyFill="0">
      <alignment horizontal="left" indent="6"/>
      <protection/>
    </xf>
    <xf numFmtId="0" fontId="21" fillId="0" borderId="0" applyFill="0">
      <alignment horizontal="left" indent="6"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52" borderId="22" xfId="0" applyFont="1" applyFill="1" applyBorder="1" applyAlignment="1" quotePrefix="1">
      <alignment horizontal="center" vertical="center"/>
    </xf>
    <xf numFmtId="0" fontId="0" fillId="13" borderId="23" xfId="0" applyFill="1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 quotePrefix="1">
      <alignment horizontal="center" vertical="center" wrapText="1"/>
    </xf>
    <xf numFmtId="0" fontId="3" fillId="0" borderId="26" xfId="0" applyFont="1" applyBorder="1" applyAlignment="1" quotePrefix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" fontId="0" fillId="0" borderId="28" xfId="0" applyNumberFormat="1" applyBorder="1" applyAlignment="1" quotePrefix="1">
      <alignment horizontal="center" vertical="center"/>
    </xf>
    <xf numFmtId="6" fontId="0" fillId="0" borderId="28" xfId="0" applyNumberFormat="1" applyFill="1" applyBorder="1" applyAlignment="1">
      <alignment vertical="center"/>
    </xf>
    <xf numFmtId="9" fontId="0" fillId="0" borderId="29" xfId="299" applyNumberFormat="1" applyBorder="1" applyAlignment="1">
      <alignment horizontal="center" vertical="center"/>
    </xf>
    <xf numFmtId="165" fontId="0" fillId="0" borderId="30" xfId="0" applyNumberFormat="1" applyFill="1" applyBorder="1" applyAlignment="1">
      <alignment vertical="center"/>
    </xf>
    <xf numFmtId="165" fontId="0" fillId="0" borderId="31" xfId="0" applyNumberFormat="1" applyFill="1" applyBorder="1" applyAlignment="1">
      <alignment vertical="center"/>
    </xf>
    <xf numFmtId="16" fontId="0" fillId="0" borderId="32" xfId="0" applyNumberFormat="1" applyBorder="1" applyAlignment="1" quotePrefix="1">
      <alignment horizontal="center" vertical="center"/>
    </xf>
    <xf numFmtId="6" fontId="0" fillId="0" borderId="32" xfId="0" applyNumberFormat="1" applyFill="1" applyBorder="1" applyAlignment="1">
      <alignment vertical="center"/>
    </xf>
    <xf numFmtId="164" fontId="0" fillId="0" borderId="33" xfId="299" applyNumberFormat="1" applyBorder="1" applyAlignment="1">
      <alignment horizontal="center" vertical="center"/>
    </xf>
    <xf numFmtId="165" fontId="0" fillId="0" borderId="34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6" fontId="0" fillId="0" borderId="32" xfId="0" applyNumberFormat="1" applyBorder="1" applyAlignment="1">
      <alignment vertical="center"/>
    </xf>
    <xf numFmtId="9" fontId="0" fillId="0" borderId="33" xfId="299" applyNumberFormat="1" applyBorder="1" applyAlignment="1">
      <alignment horizontal="center" vertical="center"/>
    </xf>
    <xf numFmtId="165" fontId="0" fillId="0" borderId="18" xfId="0" applyNumberFormat="1" applyFill="1" applyBorder="1" applyAlignment="1">
      <alignment vertical="center"/>
    </xf>
    <xf numFmtId="16" fontId="0" fillId="0" borderId="32" xfId="0" applyNumberFormat="1" applyBorder="1" applyAlignment="1">
      <alignment horizontal="center" vertical="center"/>
    </xf>
    <xf numFmtId="167" fontId="0" fillId="0" borderId="0" xfId="0" applyNumberFormat="1" applyBorder="1" applyAlignment="1" quotePrefix="1">
      <alignment horizontal="center" vertical="center"/>
    </xf>
    <xf numFmtId="165" fontId="0" fillId="0" borderId="34" xfId="0" applyNumberFormat="1" applyFill="1" applyBorder="1" applyAlignment="1">
      <alignment vertical="center"/>
    </xf>
    <xf numFmtId="6" fontId="0" fillId="0" borderId="18" xfId="0" applyNumberFormat="1" applyFill="1" applyBorder="1" applyAlignment="1">
      <alignment vertical="center"/>
    </xf>
    <xf numFmtId="6" fontId="0" fillId="0" borderId="32" xfId="0" applyNumberFormat="1" applyFont="1" applyFill="1" applyBorder="1" applyAlignment="1">
      <alignment vertical="center"/>
    </xf>
    <xf numFmtId="173" fontId="0" fillId="0" borderId="33" xfId="299" applyNumberFormat="1" applyBorder="1" applyAlignment="1">
      <alignment horizontal="center" vertical="center"/>
    </xf>
    <xf numFmtId="16" fontId="0" fillId="46" borderId="32" xfId="0" applyNumberFormat="1" applyFill="1" applyBorder="1" applyAlignment="1">
      <alignment horizontal="center" vertical="center"/>
    </xf>
    <xf numFmtId="9" fontId="0" fillId="46" borderId="33" xfId="299" applyNumberFormat="1" applyFill="1" applyBorder="1" applyAlignment="1">
      <alignment horizontal="center" vertical="center"/>
    </xf>
    <xf numFmtId="165" fontId="0" fillId="46" borderId="34" xfId="0" applyNumberFormat="1" applyFill="1" applyBorder="1" applyAlignment="1">
      <alignment vertical="center"/>
    </xf>
    <xf numFmtId="165" fontId="0" fillId="46" borderId="18" xfId="0" applyNumberFormat="1" applyFill="1" applyBorder="1" applyAlignment="1">
      <alignment vertical="center"/>
    </xf>
    <xf numFmtId="0" fontId="0" fillId="46" borderId="0" xfId="0" applyFill="1" applyAlignment="1">
      <alignment/>
    </xf>
    <xf numFmtId="16" fontId="0" fillId="0" borderId="32" xfId="0" applyNumberFormat="1" applyFont="1" applyFill="1" applyBorder="1" applyAlignment="1" quotePrefix="1">
      <alignment horizontal="center" vertical="center"/>
    </xf>
    <xf numFmtId="6" fontId="0" fillId="0" borderId="32" xfId="0" applyNumberFormat="1" applyFill="1" applyBorder="1" applyAlignment="1">
      <alignment horizontal="center" vertical="center"/>
    </xf>
    <xf numFmtId="9" fontId="0" fillId="0" borderId="33" xfId="299" applyNumberFormat="1" applyFont="1" applyBorder="1" applyAlignment="1">
      <alignment horizontal="center" vertical="center"/>
    </xf>
    <xf numFmtId="16" fontId="0" fillId="46" borderId="32" xfId="0" applyNumberFormat="1" applyFont="1" applyFill="1" applyBorder="1" applyAlignment="1" quotePrefix="1">
      <alignment horizontal="center" vertical="center"/>
    </xf>
    <xf numFmtId="6" fontId="0" fillId="46" borderId="32" xfId="0" applyNumberFormat="1" applyFill="1" applyBorder="1" applyAlignment="1">
      <alignment horizontal="center" vertical="center"/>
    </xf>
    <xf numFmtId="9" fontId="0" fillId="46" borderId="33" xfId="299" applyNumberFormat="1" applyFont="1" applyFill="1" applyBorder="1" applyAlignment="1">
      <alignment horizontal="center" vertical="center"/>
    </xf>
    <xf numFmtId="165" fontId="0" fillId="46" borderId="34" xfId="0" applyNumberFormat="1" applyFill="1" applyBorder="1" applyAlignment="1">
      <alignment horizontal="center" vertical="center"/>
    </xf>
    <xf numFmtId="165" fontId="0" fillId="46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33" xfId="299" applyNumberForma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 vertic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6" fontId="2" fillId="0" borderId="0" xfId="0" applyNumberFormat="1" applyFont="1" applyAlignment="1">
      <alignment horizontal="center"/>
    </xf>
    <xf numFmtId="9" fontId="2" fillId="0" borderId="0" xfId="299" applyNumberFormat="1" applyFont="1" applyAlignment="1">
      <alignment horizontal="center"/>
    </xf>
    <xf numFmtId="0" fontId="0" fillId="0" borderId="0" xfId="0" applyFill="1" applyAlignment="1">
      <alignment vertical="center"/>
    </xf>
    <xf numFmtId="6" fontId="0" fillId="0" borderId="0" xfId="0" applyNumberFormat="1" applyAlignment="1">
      <alignment/>
    </xf>
    <xf numFmtId="10" fontId="0" fillId="0" borderId="0" xfId="299" applyNumberFormat="1" applyAlignment="1">
      <alignment horizontal="center"/>
    </xf>
    <xf numFmtId="0" fontId="0" fillId="0" borderId="0" xfId="0" applyAlignment="1" quotePrefix="1">
      <alignment horizontal="right"/>
    </xf>
    <xf numFmtId="6" fontId="0" fillId="0" borderId="0" xfId="0" applyNumberFormat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35" xfId="0" applyBorder="1" applyAlignment="1">
      <alignment vertical="center"/>
    </xf>
    <xf numFmtId="0" fontId="3" fillId="0" borderId="36" xfId="0" applyFont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173" fontId="0" fillId="0" borderId="33" xfId="299" applyNumberForma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right" vertical="center"/>
    </xf>
    <xf numFmtId="9" fontId="0" fillId="0" borderId="33" xfId="299" applyNumberFormat="1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Continuous" vertical="center"/>
    </xf>
    <xf numFmtId="0" fontId="2" fillId="7" borderId="38" xfId="0" applyFont="1" applyFill="1" applyBorder="1" applyAlignment="1">
      <alignment horizontal="left" vertical="center" wrapText="1"/>
    </xf>
    <xf numFmtId="0" fontId="2" fillId="7" borderId="39" xfId="0" applyNumberFormat="1" applyFont="1" applyFill="1" applyBorder="1" applyAlignment="1" quotePrefix="1">
      <alignment horizontal="left" vertical="center" wrapText="1"/>
    </xf>
    <xf numFmtId="0" fontId="2" fillId="7" borderId="38" xfId="0" applyFont="1" applyFill="1" applyBorder="1" applyAlignment="1" quotePrefix="1">
      <alignment horizontal="left" vertical="center" wrapText="1"/>
    </xf>
    <xf numFmtId="6" fontId="0" fillId="0" borderId="32" xfId="0" applyNumberFormat="1" applyFill="1" applyBorder="1" applyAlignment="1" quotePrefix="1">
      <alignment horizontal="center" vertical="center"/>
    </xf>
    <xf numFmtId="6" fontId="0" fillId="0" borderId="34" xfId="0" applyNumberFormat="1" applyFill="1" applyBorder="1" applyAlignment="1">
      <alignment horizontal="center" vertical="center"/>
    </xf>
    <xf numFmtId="6" fontId="0" fillId="0" borderId="18" xfId="0" applyNumberFormat="1" applyFill="1" applyBorder="1" applyAlignment="1">
      <alignment horizontal="center" vertical="center"/>
    </xf>
    <xf numFmtId="16" fontId="6" fillId="0" borderId="32" xfId="0" applyNumberFormat="1" applyFont="1" applyFill="1" applyBorder="1" applyAlignment="1">
      <alignment horizontal="center" vertical="center"/>
    </xf>
    <xf numFmtId="16" fontId="6" fillId="0" borderId="25" xfId="0" applyNumberFormat="1" applyFont="1" applyFill="1" applyBorder="1" applyAlignment="1">
      <alignment horizontal="center" vertical="center"/>
    </xf>
    <xf numFmtId="16" fontId="6" fillId="0" borderId="32" xfId="0" applyNumberFormat="1" applyFont="1" applyFill="1" applyBorder="1" applyAlignment="1">
      <alignment horizontal="center" vertical="center"/>
    </xf>
    <xf numFmtId="9" fontId="0" fillId="46" borderId="34" xfId="299" applyFont="1" applyFill="1" applyBorder="1" applyAlignment="1" quotePrefix="1">
      <alignment horizontal="center" vertical="center"/>
    </xf>
    <xf numFmtId="10" fontId="0" fillId="0" borderId="34" xfId="299" applyNumberFormat="1" applyFill="1" applyBorder="1" applyAlignment="1">
      <alignment horizontal="center" vertical="center"/>
    </xf>
    <xf numFmtId="10" fontId="0" fillId="0" borderId="33" xfId="299" applyNumberFormat="1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 wrapText="1"/>
    </xf>
    <xf numFmtId="9" fontId="0" fillId="0" borderId="34" xfId="299" applyNumberFormat="1" applyFill="1" applyBorder="1" applyAlignment="1">
      <alignment horizontal="center" vertical="center"/>
    </xf>
    <xf numFmtId="0" fontId="0" fillId="0" borderId="0" xfId="127" applyNumberFormat="1" applyAlignment="1">
      <alignment horizontal="center"/>
    </xf>
    <xf numFmtId="10" fontId="0" fillId="0" borderId="34" xfId="299" applyNumberFormat="1" applyBorder="1" applyAlignment="1">
      <alignment horizontal="center" vertical="center"/>
    </xf>
    <xf numFmtId="0" fontId="0" fillId="56" borderId="23" xfId="0" applyFill="1" applyBorder="1" applyAlignment="1">
      <alignment horizontal="centerContinuous" vertical="center"/>
    </xf>
    <xf numFmtId="10" fontId="0" fillId="0" borderId="34" xfId="299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6" fontId="0" fillId="0" borderId="18" xfId="0" applyNumberFormat="1" applyFont="1" applyFill="1" applyBorder="1" applyAlignment="1">
      <alignment vertical="center"/>
    </xf>
    <xf numFmtId="6" fontId="0" fillId="0" borderId="3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65" fontId="0" fillId="46" borderId="34" xfId="0" applyNumberFormat="1" applyFont="1" applyFill="1" applyBorder="1" applyAlignment="1">
      <alignment vertical="center"/>
    </xf>
    <xf numFmtId="165" fontId="0" fillId="46" borderId="18" xfId="0" applyNumberFormat="1" applyFont="1" applyFill="1" applyBorder="1" applyAlignment="1">
      <alignment vertical="center"/>
    </xf>
    <xf numFmtId="165" fontId="0" fillId="46" borderId="34" xfId="0" applyNumberFormat="1" applyFont="1" applyFill="1" applyBorder="1" applyAlignment="1" quotePrefix="1">
      <alignment horizontal="center" vertical="center"/>
    </xf>
    <xf numFmtId="165" fontId="0" fillId="46" borderId="18" xfId="0" applyNumberFormat="1" applyFont="1" applyFill="1" applyBorder="1" applyAlignment="1" quotePrefix="1">
      <alignment horizontal="center" vertical="center"/>
    </xf>
    <xf numFmtId="165" fontId="0" fillId="46" borderId="34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 quotePrefix="1">
      <alignment horizontal="left" vertical="center" wrapText="1"/>
    </xf>
    <xf numFmtId="0" fontId="2" fillId="7" borderId="39" xfId="0" applyFont="1" applyFill="1" applyBorder="1" applyAlignment="1" quotePrefix="1">
      <alignment horizontal="left" vertical="center" wrapText="1"/>
    </xf>
    <xf numFmtId="0" fontId="2" fillId="7" borderId="38" xfId="0" applyFont="1" applyFill="1" applyBorder="1" applyAlignment="1" quotePrefix="1">
      <alignment horizontal="left" vertical="center" wrapText="1"/>
    </xf>
    <xf numFmtId="0" fontId="5" fillId="56" borderId="41" xfId="0" applyFont="1" applyFill="1" applyBorder="1" applyAlignment="1">
      <alignment horizontal="centerContinuous" vertical="center"/>
    </xf>
    <xf numFmtId="0" fontId="3" fillId="0" borderId="42" xfId="0" applyFont="1" applyBorder="1" applyAlignment="1" quotePrefix="1">
      <alignment horizontal="center" vertical="center" wrapText="1"/>
    </xf>
    <xf numFmtId="10" fontId="0" fillId="0" borderId="33" xfId="299" applyNumberFormat="1" applyFont="1" applyFill="1" applyBorder="1" applyAlignment="1">
      <alignment horizontal="center" vertical="center"/>
    </xf>
    <xf numFmtId="10" fontId="0" fillId="46" borderId="24" xfId="299" applyNumberFormat="1" applyFill="1" applyBorder="1" applyAlignment="1">
      <alignment horizontal="center" vertical="center"/>
    </xf>
    <xf numFmtId="10" fontId="0" fillId="46" borderId="18" xfId="299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3" xfId="0" applyFont="1" applyBorder="1" applyAlignment="1" quotePrefix="1">
      <alignment horizontal="center" vertical="center" wrapText="1"/>
    </xf>
    <xf numFmtId="0" fontId="5" fillId="13" borderId="28" xfId="0" applyFont="1" applyFill="1" applyBorder="1" applyAlignment="1">
      <alignment horizontal="left" vertical="center"/>
    </xf>
    <xf numFmtId="0" fontId="0" fillId="13" borderId="44" xfId="0" applyFill="1" applyBorder="1" applyAlignment="1">
      <alignment horizontal="centerContinuous" vertical="center"/>
    </xf>
    <xf numFmtId="0" fontId="0" fillId="0" borderId="37" xfId="0" applyBorder="1" applyAlignment="1">
      <alignment vertical="center"/>
    </xf>
    <xf numFmtId="0" fontId="3" fillId="0" borderId="45" xfId="0" applyFont="1" applyBorder="1" applyAlignment="1" quotePrefix="1">
      <alignment horizontal="center" vertical="center" wrapText="1"/>
    </xf>
    <xf numFmtId="10" fontId="0" fillId="0" borderId="30" xfId="299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65" fontId="0" fillId="0" borderId="32" xfId="0" applyNumberFormat="1" applyFill="1" applyBorder="1" applyAlignment="1">
      <alignment vertical="center"/>
    </xf>
    <xf numFmtId="0" fontId="5" fillId="13" borderId="41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vertical="center"/>
    </xf>
    <xf numFmtId="165" fontId="0" fillId="46" borderId="0" xfId="0" applyNumberFormat="1" applyFont="1" applyFill="1" applyBorder="1" applyAlignment="1">
      <alignment vertical="center"/>
    </xf>
    <xf numFmtId="165" fontId="0" fillId="46" borderId="0" xfId="0" applyNumberFormat="1" applyFont="1" applyFill="1" applyBorder="1" applyAlignment="1">
      <alignment horizontal="center" vertical="center"/>
    </xf>
    <xf numFmtId="165" fontId="0" fillId="46" borderId="0" xfId="0" applyNumberFormat="1" applyFont="1" applyFill="1" applyBorder="1" applyAlignment="1" quotePrefix="1">
      <alignment horizontal="center" vertical="center"/>
    </xf>
    <xf numFmtId="6" fontId="0" fillId="0" borderId="0" xfId="0" applyNumberFormat="1" applyFont="1" applyFill="1" applyBorder="1" applyAlignment="1">
      <alignment vertical="center"/>
    </xf>
    <xf numFmtId="0" fontId="0" fillId="13" borderId="47" xfId="0" applyFill="1" applyBorder="1" applyAlignment="1">
      <alignment horizontal="centerContinuous" vertical="center"/>
    </xf>
    <xf numFmtId="0" fontId="0" fillId="0" borderId="29" xfId="0" applyFill="1" applyBorder="1" applyAlignment="1">
      <alignment horizontal="centerContinuous" vertical="center"/>
    </xf>
    <xf numFmtId="165" fontId="0" fillId="0" borderId="32" xfId="0" applyNumberFormat="1" applyFont="1" applyFill="1" applyBorder="1" applyAlignment="1">
      <alignment vertical="center"/>
    </xf>
    <xf numFmtId="10" fontId="0" fillId="0" borderId="33" xfId="299" applyNumberFormat="1" applyFont="1" applyFill="1" applyBorder="1" applyAlignment="1">
      <alignment vertical="center"/>
    </xf>
    <xf numFmtId="165" fontId="0" fillId="46" borderId="32" xfId="0" applyNumberFormat="1" applyFont="1" applyFill="1" applyBorder="1" applyAlignment="1">
      <alignment vertical="center"/>
    </xf>
    <xf numFmtId="10" fontId="0" fillId="46" borderId="33" xfId="299" applyNumberFormat="1" applyFont="1" applyFill="1" applyBorder="1" applyAlignment="1">
      <alignment vertical="center"/>
    </xf>
    <xf numFmtId="165" fontId="0" fillId="46" borderId="32" xfId="0" applyNumberFormat="1" applyFont="1" applyFill="1" applyBorder="1" applyAlignment="1" quotePrefix="1">
      <alignment horizontal="center" vertical="center"/>
    </xf>
    <xf numFmtId="165" fontId="0" fillId="46" borderId="33" xfId="0" applyNumberFormat="1" applyFont="1" applyFill="1" applyBorder="1" applyAlignment="1" quotePrefix="1">
      <alignment horizontal="center" vertical="center"/>
    </xf>
    <xf numFmtId="165" fontId="0" fillId="0" borderId="32" xfId="0" applyNumberFormat="1" applyFont="1" applyFill="1" applyBorder="1" applyAlignment="1">
      <alignment horizontal="right" vertical="center"/>
    </xf>
    <xf numFmtId="0" fontId="5" fillId="13" borderId="48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Continuous" vertical="center"/>
    </xf>
    <xf numFmtId="165" fontId="0" fillId="46" borderId="33" xfId="0" applyNumberFormat="1" applyFont="1" applyFill="1" applyBorder="1" applyAlignment="1">
      <alignment vertical="center"/>
    </xf>
    <xf numFmtId="165" fontId="0" fillId="46" borderId="32" xfId="0" applyNumberFormat="1" applyFont="1" applyFill="1" applyBorder="1" applyAlignment="1">
      <alignment horizontal="center" vertical="center"/>
    </xf>
    <xf numFmtId="165" fontId="0" fillId="46" borderId="33" xfId="0" applyNumberFormat="1" applyFont="1" applyFill="1" applyBorder="1" applyAlignment="1">
      <alignment horizontal="center" vertical="center"/>
    </xf>
    <xf numFmtId="10" fontId="0" fillId="0" borderId="33" xfId="299" applyNumberFormat="1" applyFont="1" applyFill="1" applyBorder="1" applyAlignment="1">
      <alignment horizontal="center" vertical="center"/>
    </xf>
    <xf numFmtId="10" fontId="0" fillId="0" borderId="34" xfId="299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 quotePrefix="1">
      <alignment horizontal="left" vertical="center" wrapText="1"/>
    </xf>
    <xf numFmtId="0" fontId="0" fillId="0" borderId="0" xfId="0" applyFill="1" applyBorder="1" applyAlignment="1">
      <alignment/>
    </xf>
    <xf numFmtId="0" fontId="2" fillId="7" borderId="39" xfId="0" applyFont="1" applyFill="1" applyBorder="1" applyAlignment="1">
      <alignment horizontal="left" vertical="center" wrapText="1"/>
    </xf>
    <xf numFmtId="165" fontId="0" fillId="0" borderId="32" xfId="0" applyNumberFormat="1" applyFont="1" applyFill="1" applyBorder="1" applyAlignment="1" quotePrefix="1">
      <alignment horizontal="center" vertical="center"/>
    </xf>
    <xf numFmtId="0" fontId="0" fillId="0" borderId="49" xfId="0" applyFill="1" applyBorder="1" applyAlignment="1">
      <alignment horizontal="center" vertical="center"/>
    </xf>
    <xf numFmtId="167" fontId="0" fillId="0" borderId="49" xfId="0" applyNumberFormat="1" applyFill="1" applyBorder="1" applyAlignment="1" quotePrefix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 quotePrefix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0" fillId="0" borderId="0" xfId="0" applyNumberFormat="1" applyFill="1" applyBorder="1" applyAlignment="1" quotePrefix="1">
      <alignment horizontal="center" vertical="center"/>
    </xf>
    <xf numFmtId="6" fontId="0" fillId="0" borderId="0" xfId="0" applyNumberFormat="1" applyFill="1" applyBorder="1" applyAlignment="1">
      <alignment horizontal="center" vertical="center"/>
    </xf>
    <xf numFmtId="6" fontId="0" fillId="0" borderId="50" xfId="0" applyNumberFormat="1" applyFill="1" applyBorder="1" applyAlignment="1">
      <alignment horizontal="center" vertical="center"/>
    </xf>
    <xf numFmtId="9" fontId="0" fillId="0" borderId="32" xfId="299" applyNumberFormat="1" applyFont="1" applyFill="1" applyBorder="1" applyAlignment="1">
      <alignment horizontal="center" vertical="center"/>
    </xf>
    <xf numFmtId="9" fontId="0" fillId="0" borderId="32" xfId="299" applyNumberFormat="1" applyFill="1" applyBorder="1" applyAlignment="1">
      <alignment horizontal="center" vertical="center"/>
    </xf>
    <xf numFmtId="10" fontId="0" fillId="46" borderId="51" xfId="299" applyNumberFormat="1" applyFill="1" applyBorder="1" applyAlignment="1">
      <alignment horizontal="center" vertical="center"/>
    </xf>
    <xf numFmtId="165" fontId="0" fillId="46" borderId="51" xfId="0" applyNumberFormat="1" applyFont="1" applyFill="1" applyBorder="1" applyAlignment="1" quotePrefix="1">
      <alignment horizontal="center" vertical="center"/>
    </xf>
    <xf numFmtId="9" fontId="0" fillId="46" borderId="33" xfId="299" applyFont="1" applyFill="1" applyBorder="1" applyAlignment="1" quotePrefix="1">
      <alignment horizontal="center" vertical="center"/>
    </xf>
    <xf numFmtId="10" fontId="0" fillId="0" borderId="34" xfId="299" applyNumberFormat="1" applyFont="1" applyFill="1" applyBorder="1" applyAlignment="1">
      <alignment horizontal="center" vertical="center"/>
    </xf>
    <xf numFmtId="10" fontId="0" fillId="0" borderId="33" xfId="299" applyNumberFormat="1" applyFont="1" applyBorder="1" applyAlignment="1">
      <alignment horizontal="center" vertical="center"/>
    </xf>
    <xf numFmtId="10" fontId="0" fillId="0" borderId="33" xfId="299" applyNumberFormat="1" applyFont="1" applyFill="1" applyBorder="1" applyAlignment="1">
      <alignment horizontal="center" vertical="center"/>
    </xf>
    <xf numFmtId="9" fontId="0" fillId="0" borderId="33" xfId="299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vertical="center"/>
    </xf>
    <xf numFmtId="165" fontId="0" fillId="0" borderId="31" xfId="0" applyNumberFormat="1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165" fontId="0" fillId="0" borderId="52" xfId="0" applyNumberFormat="1" applyFont="1" applyFill="1" applyBorder="1" applyAlignment="1">
      <alignment vertical="center"/>
    </xf>
    <xf numFmtId="0" fontId="0" fillId="50" borderId="23" xfId="0" applyFill="1" applyBorder="1" applyAlignment="1">
      <alignment horizontal="centerContinuous" vertical="center"/>
    </xf>
    <xf numFmtId="0" fontId="0" fillId="57" borderId="0" xfId="0" applyFill="1" applyAlignment="1">
      <alignment/>
    </xf>
    <xf numFmtId="0" fontId="0" fillId="57" borderId="0" xfId="0" applyFill="1" applyAlignment="1">
      <alignment horizontal="center" vertical="center"/>
    </xf>
    <xf numFmtId="10" fontId="0" fillId="46" borderId="0" xfId="299" applyNumberFormat="1" applyFill="1" applyBorder="1" applyAlignment="1">
      <alignment horizontal="center" vertical="center"/>
    </xf>
    <xf numFmtId="9" fontId="0" fillId="46" borderId="0" xfId="299" applyFont="1" applyFill="1" applyBorder="1" applyAlignment="1" quotePrefix="1">
      <alignment horizontal="center" vertical="center"/>
    </xf>
    <xf numFmtId="0" fontId="5" fillId="50" borderId="41" xfId="0" applyFont="1" applyFill="1" applyBorder="1" applyAlignment="1">
      <alignment horizontal="centerContinuous" vertical="center"/>
    </xf>
    <xf numFmtId="6" fontId="0" fillId="0" borderId="32" xfId="0" applyNumberFormat="1" applyFont="1" applyFill="1" applyBorder="1" applyAlignment="1">
      <alignment vertical="center"/>
    </xf>
    <xf numFmtId="6" fontId="0" fillId="0" borderId="34" xfId="0" applyNumberFormat="1" applyFont="1" applyFill="1" applyBorder="1" applyAlignment="1">
      <alignment vertical="center"/>
    </xf>
    <xf numFmtId="6" fontId="0" fillId="0" borderId="51" xfId="0" applyNumberFormat="1" applyFont="1" applyFill="1" applyBorder="1" applyAlignment="1">
      <alignment horizontal="center" vertical="center"/>
    </xf>
    <xf numFmtId="0" fontId="0" fillId="57" borderId="0" xfId="0" applyFill="1" applyBorder="1" applyAlignment="1">
      <alignment horizontal="center" vertical="center"/>
    </xf>
    <xf numFmtId="6" fontId="0" fillId="0" borderId="11" xfId="0" applyNumberFormat="1" applyFill="1" applyBorder="1" applyAlignment="1">
      <alignment horizontal="center" vertical="center"/>
    </xf>
    <xf numFmtId="165" fontId="0" fillId="46" borderId="0" xfId="299" applyNumberFormat="1" applyFont="1" applyFill="1" applyBorder="1" applyAlignment="1" quotePrefix="1">
      <alignment horizontal="center" vertical="center"/>
    </xf>
    <xf numFmtId="0" fontId="0" fillId="57" borderId="0" xfId="0" applyFont="1" applyFill="1" applyBorder="1" applyAlignment="1">
      <alignment horizontal="center" vertical="center"/>
    </xf>
    <xf numFmtId="165" fontId="0" fillId="0" borderId="5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10" fontId="0" fillId="0" borderId="11" xfId="299" applyNumberFormat="1" applyFont="1" applyFill="1" applyBorder="1" applyAlignment="1">
      <alignment horizontal="center" vertical="center"/>
    </xf>
    <xf numFmtId="9" fontId="0" fillId="0" borderId="34" xfId="299" applyNumberFormat="1" applyBorder="1" applyAlignment="1">
      <alignment horizontal="center" vertical="center"/>
    </xf>
    <xf numFmtId="9" fontId="0" fillId="0" borderId="34" xfId="299" applyNumberFormat="1" applyFont="1" applyBorder="1" applyAlignment="1" quotePrefix="1">
      <alignment horizontal="center" vertical="center"/>
    </xf>
    <xf numFmtId="165" fontId="0" fillId="0" borderId="51" xfId="0" applyNumberFormat="1" applyFont="1" applyFill="1" applyBorder="1" applyAlignment="1">
      <alignment vertical="center"/>
    </xf>
    <xf numFmtId="10" fontId="0" fillId="0" borderId="52" xfId="299" applyNumberFormat="1" applyFont="1" applyFill="1" applyBorder="1" applyAlignment="1">
      <alignment horizontal="center" vertical="center"/>
    </xf>
    <xf numFmtId="10" fontId="0" fillId="0" borderId="0" xfId="299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2" fillId="7" borderId="53" xfId="0" applyFont="1" applyFill="1" applyBorder="1" applyAlignment="1">
      <alignment horizontal="left" vertical="center" wrapText="1"/>
    </xf>
    <xf numFmtId="10" fontId="0" fillId="0" borderId="34" xfId="299" applyNumberFormat="1" applyFont="1" applyFill="1" applyBorder="1" applyAlignment="1" quotePrefix="1">
      <alignment horizontal="center" vertical="center"/>
    </xf>
    <xf numFmtId="0" fontId="0" fillId="57" borderId="0" xfId="0" applyFont="1" applyFill="1" applyBorder="1" applyAlignment="1">
      <alignment horizontal="left" vertical="center"/>
    </xf>
    <xf numFmtId="165" fontId="0" fillId="0" borderId="0" xfId="299" applyNumberFormat="1" applyFont="1" applyFill="1" applyBorder="1" applyAlignment="1">
      <alignment horizontal="center" vertical="center"/>
    </xf>
    <xf numFmtId="10" fontId="0" fillId="0" borderId="18" xfId="299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23" xfId="0" applyFont="1" applyBorder="1" applyAlignment="1" quotePrefix="1">
      <alignment horizontal="center" vertical="center" wrapText="1"/>
    </xf>
    <xf numFmtId="0" fontId="3" fillId="0" borderId="54" xfId="0" applyFont="1" applyBorder="1" applyAlignment="1" quotePrefix="1">
      <alignment horizontal="center" vertical="center" wrapText="1"/>
    </xf>
    <xf numFmtId="165" fontId="0" fillId="0" borderId="18" xfId="299" applyNumberFormat="1" applyFont="1" applyFill="1" applyBorder="1" applyAlignment="1">
      <alignment horizontal="center" vertical="center"/>
    </xf>
    <xf numFmtId="165" fontId="0" fillId="0" borderId="18" xfId="299" applyNumberFormat="1" applyFont="1" applyFill="1" applyBorder="1" applyAlignment="1" quotePrefix="1">
      <alignment horizontal="center" vertical="center"/>
    </xf>
    <xf numFmtId="165" fontId="0" fillId="0" borderId="18" xfId="299" applyNumberFormat="1" applyFont="1" applyFill="1" applyBorder="1" applyAlignment="1">
      <alignment horizontal="center" vertical="center"/>
    </xf>
    <xf numFmtId="165" fontId="0" fillId="0" borderId="52" xfId="299" applyNumberFormat="1" applyFont="1" applyFill="1" applyBorder="1" applyAlignment="1" quotePrefix="1">
      <alignment horizontal="center" vertical="center"/>
    </xf>
    <xf numFmtId="9" fontId="0" fillId="0" borderId="34" xfId="299" applyNumberFormat="1" applyFont="1" applyFill="1" applyBorder="1" applyAlignment="1" quotePrefix="1">
      <alignment horizontal="center" vertical="center"/>
    </xf>
    <xf numFmtId="9" fontId="0" fillId="0" borderId="45" xfId="299" applyNumberFormat="1" applyFont="1" applyFill="1" applyBorder="1" applyAlignment="1" quotePrefix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6" fontId="0" fillId="0" borderId="45" xfId="0" applyNumberFormat="1" applyFill="1" applyBorder="1" applyAlignment="1">
      <alignment horizontal="center" vertical="center"/>
    </xf>
    <xf numFmtId="6" fontId="0" fillId="0" borderId="52" xfId="0" applyNumberFormat="1" applyFill="1" applyBorder="1" applyAlignment="1">
      <alignment horizontal="center" vertical="center"/>
    </xf>
    <xf numFmtId="165" fontId="0" fillId="0" borderId="55" xfId="299" applyNumberFormat="1" applyFont="1" applyFill="1" applyBorder="1" applyAlignment="1">
      <alignment horizontal="center" vertical="center"/>
    </xf>
    <xf numFmtId="165" fontId="0" fillId="0" borderId="51" xfId="299" applyNumberFormat="1" applyFont="1" applyFill="1" applyBorder="1" applyAlignment="1">
      <alignment horizontal="center" vertical="center"/>
    </xf>
    <xf numFmtId="165" fontId="0" fillId="0" borderId="51" xfId="299" applyNumberFormat="1" applyFont="1" applyFill="1" applyBorder="1" applyAlignment="1" quotePrefix="1">
      <alignment horizontal="center" vertical="center"/>
    </xf>
    <xf numFmtId="165" fontId="0" fillId="0" borderId="56" xfId="299" applyNumberFormat="1" applyFont="1" applyFill="1" applyBorder="1" applyAlignment="1" quotePrefix="1">
      <alignment horizontal="center" vertical="center"/>
    </xf>
    <xf numFmtId="165" fontId="0" fillId="0" borderId="0" xfId="299" applyNumberFormat="1" applyFill="1" applyBorder="1" applyAlignment="1">
      <alignment horizontal="center" vertical="center"/>
    </xf>
    <xf numFmtId="9" fontId="0" fillId="0" borderId="36" xfId="299" applyNumberFormat="1" applyFill="1" applyBorder="1" applyAlignment="1">
      <alignment horizontal="center" vertical="center"/>
    </xf>
    <xf numFmtId="6" fontId="0" fillId="0" borderId="25" xfId="0" applyNumberFormat="1" applyFill="1" applyBorder="1" applyAlignment="1">
      <alignment horizontal="center" vertical="center"/>
    </xf>
    <xf numFmtId="10" fontId="0" fillId="0" borderId="36" xfId="299" applyNumberFormat="1" applyFont="1" applyFill="1" applyBorder="1" applyAlignment="1">
      <alignment horizontal="center" vertical="center"/>
    </xf>
    <xf numFmtId="9" fontId="0" fillId="0" borderId="25" xfId="299" applyNumberFormat="1" applyFill="1" applyBorder="1" applyAlignment="1">
      <alignment horizontal="center" vertical="center"/>
    </xf>
    <xf numFmtId="6" fontId="0" fillId="0" borderId="57" xfId="0" applyNumberFormat="1" applyFill="1" applyBorder="1" applyAlignment="1">
      <alignment horizontal="center" vertical="center"/>
    </xf>
    <xf numFmtId="9" fontId="0" fillId="0" borderId="36" xfId="299" applyNumberFormat="1" applyFont="1" applyFill="1" applyBorder="1" applyAlignment="1">
      <alignment horizontal="center" vertical="center"/>
    </xf>
    <xf numFmtId="6" fontId="0" fillId="0" borderId="11" xfId="0" applyNumberFormat="1" applyFont="1" applyFill="1" applyBorder="1" applyAlignment="1">
      <alignment vertical="center"/>
    </xf>
    <xf numFmtId="6" fontId="0" fillId="0" borderId="56" xfId="0" applyNumberFormat="1" applyFont="1" applyFill="1" applyBorder="1" applyAlignment="1">
      <alignment horizontal="center" vertical="center"/>
    </xf>
    <xf numFmtId="6" fontId="0" fillId="0" borderId="45" xfId="0" applyNumberFormat="1" applyFont="1" applyFill="1" applyBorder="1" applyAlignment="1">
      <alignment vertical="center"/>
    </xf>
    <xf numFmtId="10" fontId="0" fillId="0" borderId="45" xfId="299" applyNumberFormat="1" applyFont="1" applyFill="1" applyBorder="1" applyAlignment="1">
      <alignment horizontal="center" vertical="center"/>
    </xf>
    <xf numFmtId="10" fontId="0" fillId="0" borderId="36" xfId="299" applyNumberFormat="1" applyFont="1" applyBorder="1" applyAlignment="1">
      <alignment horizontal="center" vertical="center"/>
    </xf>
    <xf numFmtId="165" fontId="0" fillId="0" borderId="11" xfId="299" applyNumberFormat="1" applyFont="1" applyFill="1" applyBorder="1" applyAlignment="1">
      <alignment horizontal="center" vertical="center"/>
    </xf>
    <xf numFmtId="10" fontId="0" fillId="0" borderId="45" xfId="299" applyNumberFormat="1" applyFill="1" applyBorder="1" applyAlignment="1">
      <alignment horizontal="center" vertical="center"/>
    </xf>
    <xf numFmtId="10" fontId="0" fillId="0" borderId="36" xfId="299" applyNumberFormat="1" applyBorder="1" applyAlignment="1">
      <alignment horizontal="center" vertical="center"/>
    </xf>
    <xf numFmtId="0" fontId="1" fillId="58" borderId="39" xfId="0" applyFont="1" applyFill="1" applyBorder="1" applyAlignment="1">
      <alignment horizontal="left" vertical="center" wrapText="1"/>
    </xf>
    <xf numFmtId="0" fontId="1" fillId="58" borderId="39" xfId="0" applyFont="1" applyFill="1" applyBorder="1" applyAlignment="1" quotePrefix="1">
      <alignment horizontal="left" vertical="center" wrapText="1"/>
    </xf>
    <xf numFmtId="0" fontId="0" fillId="0" borderId="0" xfId="264" applyFont="1" applyFill="1" applyBorder="1" applyAlignment="1">
      <alignment horizontal="left" vertical="center" wrapText="1"/>
      <protection/>
    </xf>
    <xf numFmtId="0" fontId="2" fillId="7" borderId="38" xfId="264" applyFont="1" applyFill="1" applyBorder="1" applyAlignment="1">
      <alignment horizontal="left" vertical="center" wrapText="1"/>
      <protection/>
    </xf>
    <xf numFmtId="165" fontId="0" fillId="0" borderId="18" xfId="299" applyNumberFormat="1" applyFont="1" applyFill="1" applyBorder="1" applyAlignment="1">
      <alignment horizontal="center" vertical="center"/>
    </xf>
    <xf numFmtId="165" fontId="0" fillId="0" borderId="0" xfId="299" applyNumberFormat="1" applyFont="1" applyFill="1" applyBorder="1" applyAlignment="1">
      <alignment horizontal="center" vertical="center"/>
    </xf>
    <xf numFmtId="10" fontId="0" fillId="0" borderId="52" xfId="299" applyNumberFormat="1" applyFont="1" applyFill="1" applyBorder="1" applyAlignment="1">
      <alignment horizontal="center" vertical="center"/>
    </xf>
    <xf numFmtId="10" fontId="0" fillId="0" borderId="11" xfId="299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8" xfId="0" applyBorder="1" applyAlignment="1">
      <alignment vertical="center"/>
    </xf>
    <xf numFmtId="0" fontId="3" fillId="0" borderId="59" xfId="0" applyFont="1" applyBorder="1" applyAlignment="1" quotePrefix="1">
      <alignment horizontal="center" vertical="center" wrapText="1"/>
    </xf>
    <xf numFmtId="0" fontId="5" fillId="22" borderId="41" xfId="0" applyFont="1" applyFill="1" applyBorder="1" applyAlignment="1">
      <alignment horizontal="centerContinuous" vertical="center"/>
    </xf>
    <xf numFmtId="0" fontId="0" fillId="22" borderId="23" xfId="0" applyFill="1" applyBorder="1" applyAlignment="1">
      <alignment horizontal="centerContinuous" vertical="center"/>
    </xf>
    <xf numFmtId="165" fontId="0" fillId="0" borderId="11" xfId="299" applyNumberFormat="1" applyFill="1" applyBorder="1" applyAlignment="1">
      <alignment horizontal="center" vertical="center"/>
    </xf>
    <xf numFmtId="10" fontId="0" fillId="0" borderId="24" xfId="299" applyNumberFormat="1" applyBorder="1" applyAlignment="1">
      <alignment horizontal="center" vertical="center"/>
    </xf>
    <xf numFmtId="10" fontId="0" fillId="0" borderId="18" xfId="299" applyNumberFormat="1" applyFill="1" applyBorder="1" applyAlignment="1">
      <alignment horizontal="center" vertical="center"/>
    </xf>
    <xf numFmtId="165" fontId="0" fillId="0" borderId="52" xfId="299" applyNumberFormat="1" applyFont="1" applyFill="1" applyBorder="1" applyAlignment="1">
      <alignment horizontal="center" vertical="center"/>
    </xf>
    <xf numFmtId="6" fontId="0" fillId="0" borderId="0" xfId="0" applyNumberFormat="1" applyBorder="1" applyAlignment="1">
      <alignment vertical="center"/>
    </xf>
    <xf numFmtId="165" fontId="0" fillId="0" borderId="50" xfId="299" applyNumberFormat="1" applyFont="1" applyFill="1" applyBorder="1" applyAlignment="1">
      <alignment horizontal="center" vertical="center"/>
    </xf>
    <xf numFmtId="165" fontId="0" fillId="0" borderId="57" xfId="299" applyNumberFormat="1" applyFont="1" applyFill="1" applyBorder="1" applyAlignment="1">
      <alignment horizontal="center" vertical="center"/>
    </xf>
    <xf numFmtId="10" fontId="0" fillId="0" borderId="36" xfId="299" applyNumberFormat="1" applyFont="1" applyFill="1" applyBorder="1" applyAlignment="1">
      <alignment horizontal="center" vertical="center"/>
    </xf>
    <xf numFmtId="165" fontId="0" fillId="0" borderId="31" xfId="299" applyNumberFormat="1" applyFont="1" applyFill="1" applyBorder="1" applyAlignment="1">
      <alignment horizontal="center" vertical="center"/>
    </xf>
    <xf numFmtId="10" fontId="0" fillId="0" borderId="31" xfId="299" applyNumberFormat="1" applyFont="1" applyFill="1" applyBorder="1" applyAlignment="1">
      <alignment horizontal="center" vertical="center"/>
    </xf>
    <xf numFmtId="0" fontId="0" fillId="0" borderId="18" xfId="299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 quotePrefix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quotePrefix="1">
      <alignment horizontal="left" vertical="center" wrapText="1"/>
    </xf>
    <xf numFmtId="0" fontId="2" fillId="0" borderId="20" xfId="0" applyFont="1" applyFill="1" applyBorder="1" applyAlignment="1" quotePrefix="1">
      <alignment horizontal="left" vertical="center" wrapText="1"/>
    </xf>
    <xf numFmtId="0" fontId="2" fillId="0" borderId="20" xfId="264" applyFont="1" applyFill="1" applyBorder="1" applyAlignment="1">
      <alignment horizontal="left" vertical="center" wrapText="1"/>
      <protection/>
    </xf>
    <xf numFmtId="165" fontId="0" fillId="0" borderId="57" xfId="299" applyNumberFormat="1" applyFill="1" applyBorder="1" applyAlignment="1">
      <alignment horizontal="center" vertical="center"/>
    </xf>
    <xf numFmtId="165" fontId="0" fillId="0" borderId="44" xfId="299" applyNumberFormat="1" applyFill="1" applyBorder="1" applyAlignment="1">
      <alignment horizontal="center" vertical="center"/>
    </xf>
    <xf numFmtId="165" fontId="0" fillId="0" borderId="50" xfId="299" applyNumberFormat="1" applyFill="1" applyBorder="1" applyAlignment="1">
      <alignment horizontal="center" vertical="center"/>
    </xf>
    <xf numFmtId="10" fontId="0" fillId="46" borderId="50" xfId="299" applyNumberFormat="1" applyFill="1" applyBorder="1" applyAlignment="1">
      <alignment horizontal="center" vertical="center"/>
    </xf>
    <xf numFmtId="9" fontId="0" fillId="46" borderId="50" xfId="299" applyFont="1" applyFill="1" applyBorder="1" applyAlignment="1" quotePrefix="1">
      <alignment horizontal="center" vertical="center"/>
    </xf>
    <xf numFmtId="165" fontId="0" fillId="46" borderId="50" xfId="299" applyNumberFormat="1" applyFont="1" applyFill="1" applyBorder="1" applyAlignment="1" quotePrefix="1">
      <alignment horizontal="center" vertical="center"/>
    </xf>
    <xf numFmtId="10" fontId="0" fillId="0" borderId="52" xfId="299" applyNumberForma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18" xfId="299" applyNumberFormat="1" applyFill="1" applyBorder="1" applyAlignment="1">
      <alignment horizontal="center" vertical="center"/>
    </xf>
    <xf numFmtId="165" fontId="2" fillId="0" borderId="0" xfId="299" applyNumberFormat="1" applyFont="1" applyAlignment="1">
      <alignment horizontal="center"/>
    </xf>
    <xf numFmtId="0" fontId="5" fillId="13" borderId="37" xfId="0" applyFont="1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60" xfId="0" applyFill="1" applyBorder="1" applyAlignment="1">
      <alignment horizontal="center" vertical="center"/>
    </xf>
    <xf numFmtId="0" fontId="5" fillId="50" borderId="2" xfId="0" applyFont="1" applyFill="1" applyBorder="1" applyAlignment="1">
      <alignment horizontal="center" vertical="center"/>
    </xf>
    <xf numFmtId="0" fontId="0" fillId="50" borderId="23" xfId="0" applyFill="1" applyBorder="1" applyAlignment="1">
      <alignment horizontal="center" vertical="center"/>
    </xf>
    <xf numFmtId="0" fontId="5" fillId="59" borderId="61" xfId="0" applyFont="1" applyFill="1" applyBorder="1" applyAlignment="1">
      <alignment horizontal="center" vertical="center"/>
    </xf>
    <xf numFmtId="0" fontId="0" fillId="59" borderId="23" xfId="0" applyFill="1" applyBorder="1" applyAlignment="1">
      <alignment horizontal="center" vertical="center"/>
    </xf>
    <xf numFmtId="0" fontId="3" fillId="0" borderId="62" xfId="264" applyFont="1" applyBorder="1" applyAlignment="1" quotePrefix="1">
      <alignment horizontal="center" vertical="center" wrapText="1"/>
      <protection/>
    </xf>
    <xf numFmtId="0" fontId="3" fillId="0" borderId="20" xfId="264" applyFont="1" applyFill="1" applyBorder="1" applyAlignment="1" quotePrefix="1">
      <alignment horizontal="center" vertical="center" wrapText="1"/>
      <protection/>
    </xf>
    <xf numFmtId="0" fontId="0" fillId="0" borderId="24" xfId="264" applyBorder="1" applyAlignment="1">
      <alignment horizontal="left" vertical="center" wrapText="1"/>
      <protection/>
    </xf>
    <xf numFmtId="10" fontId="0" fillId="0" borderId="0" xfId="302" applyNumberFormat="1" applyFill="1" applyBorder="1" applyAlignment="1">
      <alignment horizontal="center" vertical="center"/>
    </xf>
    <xf numFmtId="10" fontId="0" fillId="0" borderId="24" xfId="302" applyNumberFormat="1" applyFill="1" applyBorder="1" applyAlignment="1">
      <alignment horizontal="center" vertical="center"/>
    </xf>
    <xf numFmtId="0" fontId="0" fillId="0" borderId="24" xfId="264" applyFill="1" applyBorder="1" applyAlignment="1" quotePrefix="1">
      <alignment horizontal="left" vertical="center" wrapText="1"/>
      <protection/>
    </xf>
    <xf numFmtId="0" fontId="0" fillId="0" borderId="24" xfId="264" applyFont="1" applyFill="1" applyBorder="1" applyAlignment="1">
      <alignment horizontal="left" vertical="center" wrapText="1"/>
      <protection/>
    </xf>
    <xf numFmtId="0" fontId="0" fillId="0" borderId="24" xfId="264" applyFill="1" applyBorder="1" applyAlignment="1">
      <alignment horizontal="left" vertical="center" wrapText="1"/>
      <protection/>
    </xf>
    <xf numFmtId="0" fontId="0" fillId="0" borderId="24" xfId="264" applyFont="1" applyFill="1" applyBorder="1" applyAlignment="1" quotePrefix="1">
      <alignment horizontal="left" vertical="center" wrapText="1"/>
      <protection/>
    </xf>
    <xf numFmtId="0" fontId="3" fillId="60" borderId="20" xfId="264" applyFont="1" applyFill="1" applyBorder="1" applyAlignment="1" quotePrefix="1">
      <alignment horizontal="center" vertical="center" wrapText="1"/>
      <protection/>
    </xf>
    <xf numFmtId="0" fontId="0" fillId="46" borderId="24" xfId="264" applyFont="1" applyFill="1" applyBorder="1" applyAlignment="1">
      <alignment horizontal="left" vertical="center" wrapText="1"/>
      <protection/>
    </xf>
    <xf numFmtId="0" fontId="0" fillId="48" borderId="24" xfId="264" applyFont="1" applyFill="1" applyBorder="1" applyAlignment="1" quotePrefix="1">
      <alignment horizontal="left" vertical="center" wrapText="1"/>
      <protection/>
    </xf>
    <xf numFmtId="0" fontId="0" fillId="0" borderId="24" xfId="264" applyBorder="1" applyAlignment="1" quotePrefix="1">
      <alignment horizontal="left" vertical="center" wrapText="1"/>
      <protection/>
    </xf>
    <xf numFmtId="0" fontId="0" fillId="48" borderId="24" xfId="264" applyFont="1" applyFill="1" applyBorder="1" applyAlignment="1">
      <alignment horizontal="left" vertical="center" wrapText="1"/>
      <protection/>
    </xf>
    <xf numFmtId="0" fontId="47" fillId="0" borderId="24" xfId="264" applyFont="1" applyFill="1" applyBorder="1" applyAlignment="1">
      <alignment horizontal="left"/>
      <protection/>
    </xf>
    <xf numFmtId="0" fontId="47" fillId="0" borderId="24" xfId="264" applyFont="1" applyFill="1" applyBorder="1" applyAlignment="1">
      <alignment horizontal="left" wrapText="1"/>
      <protection/>
    </xf>
    <xf numFmtId="10" fontId="0" fillId="46" borderId="0" xfId="302" applyNumberFormat="1" applyFill="1" applyBorder="1" applyAlignment="1">
      <alignment horizontal="center" vertical="center"/>
    </xf>
    <xf numFmtId="10" fontId="0" fillId="46" borderId="24" xfId="302" applyNumberFormat="1" applyFill="1" applyBorder="1" applyAlignment="1">
      <alignment horizontal="center" vertical="center"/>
    </xf>
    <xf numFmtId="9" fontId="0" fillId="48" borderId="0" xfId="302" applyFont="1" applyFill="1" applyBorder="1" applyAlignment="1" quotePrefix="1">
      <alignment horizontal="center" vertical="center"/>
    </xf>
    <xf numFmtId="9" fontId="0" fillId="48" borderId="24" xfId="302" applyFont="1" applyFill="1" applyBorder="1" applyAlignment="1" quotePrefix="1">
      <alignment horizontal="center" vertical="center"/>
    </xf>
    <xf numFmtId="165" fontId="0" fillId="48" borderId="0" xfId="302" applyNumberFormat="1" applyFont="1" applyFill="1" applyBorder="1" applyAlignment="1" quotePrefix="1">
      <alignment horizontal="center" vertical="center"/>
    </xf>
    <xf numFmtId="165" fontId="0" fillId="48" borderId="24" xfId="302" applyNumberFormat="1" applyFont="1" applyFill="1" applyBorder="1" applyAlignment="1" quotePrefix="1">
      <alignment horizontal="center" vertical="center"/>
    </xf>
    <xf numFmtId="10" fontId="0" fillId="0" borderId="24" xfId="302" applyNumberFormat="1" applyBorder="1" applyAlignment="1">
      <alignment horizontal="center" vertical="center"/>
    </xf>
    <xf numFmtId="10" fontId="0" fillId="48" borderId="0" xfId="302" applyNumberFormat="1" applyFill="1" applyBorder="1" applyAlignment="1">
      <alignment horizontal="center" vertical="center"/>
    </xf>
    <xf numFmtId="10" fontId="0" fillId="48" borderId="24" xfId="302" applyNumberFormat="1" applyFill="1" applyBorder="1" applyAlignment="1">
      <alignment horizontal="center" vertical="center"/>
    </xf>
    <xf numFmtId="0" fontId="3" fillId="0" borderId="22" xfId="264" applyFont="1" applyFill="1" applyBorder="1" applyAlignment="1" quotePrefix="1">
      <alignment horizontal="center" vertical="center" wrapText="1"/>
      <protection/>
    </xf>
    <xf numFmtId="0" fontId="3" fillId="60" borderId="22" xfId="264" applyFont="1" applyFill="1" applyBorder="1" applyAlignment="1" quotePrefix="1">
      <alignment horizontal="center" vertical="center" wrapText="1"/>
      <protection/>
    </xf>
    <xf numFmtId="0" fontId="3" fillId="60" borderId="62" xfId="264" applyFont="1" applyFill="1" applyBorder="1" applyAlignment="1" quotePrefix="1">
      <alignment horizontal="center" vertical="center" wrapText="1"/>
      <protection/>
    </xf>
    <xf numFmtId="0" fontId="0" fillId="0" borderId="11" xfId="0" applyFill="1" applyBorder="1" applyAlignment="1" quotePrefix="1">
      <alignment horizontal="center" vertical="center"/>
    </xf>
    <xf numFmtId="167" fontId="0" fillId="0" borderId="11" xfId="0" applyNumberFormat="1" applyBorder="1" applyAlignment="1" quotePrefix="1">
      <alignment horizontal="center" vertical="center"/>
    </xf>
    <xf numFmtId="0" fontId="0" fillId="0" borderId="27" xfId="264" applyFont="1" applyFill="1" applyBorder="1" applyAlignment="1">
      <alignment horizontal="left" vertical="center" wrapText="1"/>
      <protection/>
    </xf>
    <xf numFmtId="10" fontId="0" fillId="0" borderId="11" xfId="302" applyNumberFormat="1" applyFill="1" applyBorder="1" applyAlignment="1">
      <alignment horizontal="center" vertical="center"/>
    </xf>
    <xf numFmtId="10" fontId="0" fillId="0" borderId="27" xfId="302" applyNumberFormat="1" applyFill="1" applyBorder="1" applyAlignment="1">
      <alignment horizontal="center" vertical="center"/>
    </xf>
    <xf numFmtId="165" fontId="0" fillId="0" borderId="52" xfId="299" applyNumberFormat="1" applyFont="1" applyFill="1" applyBorder="1" applyAlignment="1">
      <alignment horizontal="center" vertical="center"/>
    </xf>
    <xf numFmtId="0" fontId="5" fillId="14" borderId="48" xfId="0" applyFont="1" applyFill="1" applyBorder="1" applyAlignment="1" quotePrefix="1">
      <alignment horizontal="center" vertical="center"/>
    </xf>
    <xf numFmtId="0" fontId="5" fillId="14" borderId="63" xfId="0" applyFont="1" applyFill="1" applyBorder="1" applyAlignment="1" quotePrefix="1">
      <alignment horizontal="center" vertical="center"/>
    </xf>
    <xf numFmtId="0" fontId="5" fillId="14" borderId="64" xfId="0" applyFont="1" applyFill="1" applyBorder="1" applyAlignment="1" quotePrefix="1">
      <alignment horizontal="center" vertical="center"/>
    </xf>
    <xf numFmtId="0" fontId="5" fillId="7" borderId="48" xfId="0" applyFont="1" applyFill="1" applyBorder="1" applyAlignment="1" quotePrefix="1">
      <alignment horizontal="center" vertical="center"/>
    </xf>
    <xf numFmtId="0" fontId="5" fillId="7" borderId="63" xfId="0" applyFont="1" applyFill="1" applyBorder="1" applyAlignment="1" quotePrefix="1">
      <alignment horizontal="center" vertical="center"/>
    </xf>
    <xf numFmtId="0" fontId="5" fillId="7" borderId="64" xfId="0" applyFont="1" applyFill="1" applyBorder="1" applyAlignment="1" quotePrefix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62"/>
    </xf>
    <xf numFmtId="0" fontId="1" fillId="0" borderId="32" xfId="0" applyFont="1" applyBorder="1" applyAlignment="1">
      <alignment horizontal="center" vertical="center" textRotation="62"/>
    </xf>
    <xf numFmtId="0" fontId="1" fillId="0" borderId="25" xfId="0" applyFont="1" applyBorder="1" applyAlignment="1">
      <alignment horizontal="center" vertical="center" textRotation="62"/>
    </xf>
    <xf numFmtId="0" fontId="3" fillId="0" borderId="49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46" xfId="0" applyFont="1" applyBorder="1" applyAlignment="1" quotePrefix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0" borderId="27" xfId="0" applyFont="1" applyBorder="1" applyAlignment="1" quotePrefix="1">
      <alignment horizontal="center" vertical="center" wrapText="1"/>
    </xf>
    <xf numFmtId="0" fontId="5" fillId="61" borderId="48" xfId="0" applyFont="1" applyFill="1" applyBorder="1" applyAlignment="1" quotePrefix="1">
      <alignment horizontal="center" vertical="center"/>
    </xf>
    <xf numFmtId="0" fontId="5" fillId="61" borderId="63" xfId="0" applyFont="1" applyFill="1" applyBorder="1" applyAlignment="1" quotePrefix="1">
      <alignment horizontal="center" vertical="center"/>
    </xf>
    <xf numFmtId="0" fontId="5" fillId="61" borderId="64" xfId="0" applyFont="1" applyFill="1" applyBorder="1" applyAlignment="1" quotePrefix="1">
      <alignment horizontal="center" vertical="center"/>
    </xf>
    <xf numFmtId="0" fontId="5" fillId="62" borderId="28" xfId="0" applyFont="1" applyFill="1" applyBorder="1" applyAlignment="1" quotePrefix="1">
      <alignment horizontal="center" vertical="center"/>
    </xf>
    <xf numFmtId="0" fontId="5" fillId="62" borderId="49" xfId="0" applyFont="1" applyFill="1" applyBorder="1" applyAlignment="1" quotePrefix="1">
      <alignment horizontal="center" vertical="center"/>
    </xf>
    <xf numFmtId="0" fontId="5" fillId="62" borderId="46" xfId="0" applyFont="1" applyFill="1" applyBorder="1" applyAlignment="1" quotePrefix="1">
      <alignment horizontal="center" vertical="center"/>
    </xf>
    <xf numFmtId="0" fontId="5" fillId="2" borderId="67" xfId="0" applyFont="1" applyFill="1" applyBorder="1" applyAlignment="1" quotePrefix="1">
      <alignment horizontal="center" vertical="center"/>
    </xf>
    <xf numFmtId="0" fontId="5" fillId="2" borderId="63" xfId="0" applyFont="1" applyFill="1" applyBorder="1" applyAlignment="1" quotePrefix="1">
      <alignment horizontal="center" vertical="center"/>
    </xf>
    <xf numFmtId="0" fontId="5" fillId="2" borderId="64" xfId="0" applyFont="1" applyFill="1" applyBorder="1" applyAlignment="1" quotePrefix="1">
      <alignment horizontal="center" vertical="center"/>
    </xf>
    <xf numFmtId="0" fontId="5" fillId="7" borderId="67" xfId="0" applyFont="1" applyFill="1" applyBorder="1" applyAlignment="1" quotePrefix="1">
      <alignment horizontal="center"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25" xfId="0" applyFont="1" applyBorder="1" applyAlignment="1">
      <alignment horizontal="center" textRotation="62"/>
    </xf>
    <xf numFmtId="0" fontId="3" fillId="0" borderId="69" xfId="0" applyFon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61" borderId="67" xfId="0" applyFont="1" applyFill="1" applyBorder="1" applyAlignment="1" quotePrefix="1">
      <alignment horizontal="center" vertical="center"/>
    </xf>
  </cellXfs>
  <cellStyles count="37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0A" xfId="90"/>
    <cellStyle name="C00B" xfId="91"/>
    <cellStyle name="C00L" xfId="92"/>
    <cellStyle name="C01A" xfId="93"/>
    <cellStyle name="C01B" xfId="94"/>
    <cellStyle name="C01H" xfId="95"/>
    <cellStyle name="C01L" xfId="96"/>
    <cellStyle name="C02A" xfId="97"/>
    <cellStyle name="C02B" xfId="98"/>
    <cellStyle name="C02H" xfId="99"/>
    <cellStyle name="C02L" xfId="100"/>
    <cellStyle name="C03A" xfId="101"/>
    <cellStyle name="C03B" xfId="102"/>
    <cellStyle name="C03H" xfId="103"/>
    <cellStyle name="C03L" xfId="104"/>
    <cellStyle name="C04A" xfId="105"/>
    <cellStyle name="C04B" xfId="106"/>
    <cellStyle name="C04H" xfId="107"/>
    <cellStyle name="C04L" xfId="108"/>
    <cellStyle name="C05A" xfId="109"/>
    <cellStyle name="C05B" xfId="110"/>
    <cellStyle name="C05H" xfId="111"/>
    <cellStyle name="C05L" xfId="112"/>
    <cellStyle name="C06A" xfId="113"/>
    <cellStyle name="C06B" xfId="114"/>
    <cellStyle name="C06H" xfId="115"/>
    <cellStyle name="C06L" xfId="116"/>
    <cellStyle name="C07A" xfId="117"/>
    <cellStyle name="C07B" xfId="118"/>
    <cellStyle name="C07H" xfId="119"/>
    <cellStyle name="C07L" xfId="120"/>
    <cellStyle name="Calculation" xfId="121"/>
    <cellStyle name="Calculation 2" xfId="122"/>
    <cellStyle name="Calculation 3" xfId="123"/>
    <cellStyle name="Check Cell" xfId="124"/>
    <cellStyle name="Check Cell 2" xfId="125"/>
    <cellStyle name="Check Cell 3" xfId="126"/>
    <cellStyle name="Comma" xfId="127"/>
    <cellStyle name="Comma [0]" xfId="128"/>
    <cellStyle name="Comma 2" xfId="129"/>
    <cellStyle name="Comma 2 2" xfId="130"/>
    <cellStyle name="Comma 2 3" xfId="131"/>
    <cellStyle name="Comma 2 3 2" xfId="132"/>
    <cellStyle name="Comma 2 3 3" xfId="133"/>
    <cellStyle name="Comma 3" xfId="134"/>
    <cellStyle name="Comma 3 2" xfId="135"/>
    <cellStyle name="Comma 3 3" xfId="136"/>
    <cellStyle name="Comma 3 3 2" xfId="137"/>
    <cellStyle name="Comma 3 3 2 2" xfId="138"/>
    <cellStyle name="Comma 3 3 2 3" xfId="139"/>
    <cellStyle name="Comma 3 3 3" xfId="140"/>
    <cellStyle name="Comma 3 3 3 2" xfId="141"/>
    <cellStyle name="Comma 3 3 3 3" xfId="142"/>
    <cellStyle name="Comma 3 3 4" xfId="143"/>
    <cellStyle name="Comma 3 3 5" xfId="144"/>
    <cellStyle name="Comma 3 4" xfId="145"/>
    <cellStyle name="Comma 3 4 2" xfId="146"/>
    <cellStyle name="Comma 3 4 3" xfId="147"/>
    <cellStyle name="Comma 3 4 4" xfId="148"/>
    <cellStyle name="Comma 3 4 5" xfId="149"/>
    <cellStyle name="Comma 3 5" xfId="150"/>
    <cellStyle name="Comma 3 5 2" xfId="151"/>
    <cellStyle name="Comma 4" xfId="152"/>
    <cellStyle name="Comma 4 2" xfId="153"/>
    <cellStyle name="Comma 4 2 2" xfId="154"/>
    <cellStyle name="Comma 4 2 3" xfId="155"/>
    <cellStyle name="Comma 4 2 3 2" xfId="156"/>
    <cellStyle name="Comma 4 2 3 3" xfId="157"/>
    <cellStyle name="Comma 4 2 4" xfId="158"/>
    <cellStyle name="Comma 4 3" xfId="159"/>
    <cellStyle name="Comma 4 3 2" xfId="160"/>
    <cellStyle name="Comma 4 3 2 2" xfId="161"/>
    <cellStyle name="Comma 4 3 2 3" xfId="162"/>
    <cellStyle name="Comma 4 3 3" xfId="163"/>
    <cellStyle name="Comma 4 3 4" xfId="164"/>
    <cellStyle name="Comma 4 3 5" xfId="165"/>
    <cellStyle name="Comma 4 3 6" xfId="166"/>
    <cellStyle name="Comma 4 4" xfId="167"/>
    <cellStyle name="Comma 4 5" xfId="168"/>
    <cellStyle name="Comma 5" xfId="169"/>
    <cellStyle name="Comma 5 2" xfId="170"/>
    <cellStyle name="Comma 5 2 2" xfId="171"/>
    <cellStyle name="Comma 5 2 3" xfId="172"/>
    <cellStyle name="Comma 5 3" xfId="173"/>
    <cellStyle name="Comma 6" xfId="174"/>
    <cellStyle name="Comma 6 2" xfId="175"/>
    <cellStyle name="Comma 6 3" xfId="176"/>
    <cellStyle name="Comma 6 4" xfId="177"/>
    <cellStyle name="Comma 6 5" xfId="178"/>
    <cellStyle name="Comma 7" xfId="179"/>
    <cellStyle name="Comma 7 2" xfId="180"/>
    <cellStyle name="Comma 8" xfId="181"/>
    <cellStyle name="Comma0" xfId="182"/>
    <cellStyle name="Currency" xfId="183"/>
    <cellStyle name="Currency [0]" xfId="184"/>
    <cellStyle name="Currency 2" xfId="185"/>
    <cellStyle name="Currency 2 2" xfId="186"/>
    <cellStyle name="Currency 3" xfId="187"/>
    <cellStyle name="Currency 3 2" xfId="188"/>
    <cellStyle name="Currency 3 3" xfId="189"/>
    <cellStyle name="Currency 3 3 2" xfId="190"/>
    <cellStyle name="Currency 3 3 2 2" xfId="191"/>
    <cellStyle name="Currency 3 3 2 3" xfId="192"/>
    <cellStyle name="Currency 3 3 3" xfId="193"/>
    <cellStyle name="Currency 3 3 3 2" xfId="194"/>
    <cellStyle name="Currency 3 3 3 3" xfId="195"/>
    <cellStyle name="Currency 3 3 4" xfId="196"/>
    <cellStyle name="Currency 3 3 5" xfId="197"/>
    <cellStyle name="Currency 3 4" xfId="198"/>
    <cellStyle name="Currency 3 4 2" xfId="199"/>
    <cellStyle name="Currency 3 4 3" xfId="200"/>
    <cellStyle name="Currency 3 4 4" xfId="201"/>
    <cellStyle name="Currency 3 4 5" xfId="202"/>
    <cellStyle name="Currency 3 5" xfId="203"/>
    <cellStyle name="Currency 3 5 2" xfId="204"/>
    <cellStyle name="Currency 4" xfId="205"/>
    <cellStyle name="Currency 4 10" xfId="206"/>
    <cellStyle name="Currency 4 10 2" xfId="207"/>
    <cellStyle name="Currency 4 10 2 2" xfId="208"/>
    <cellStyle name="Currency 4 10 2 3" xfId="209"/>
    <cellStyle name="Currency 4 10 3" xfId="210"/>
    <cellStyle name="Currency 4 10 4" xfId="211"/>
    <cellStyle name="Currency 4 10 5" xfId="212"/>
    <cellStyle name="Currency 4 2" xfId="213"/>
    <cellStyle name="Currency 4 2 2" xfId="214"/>
    <cellStyle name="Currency 4 2 3" xfId="215"/>
    <cellStyle name="Currency 4 3" xfId="216"/>
    <cellStyle name="Currency 4 3 2" xfId="217"/>
    <cellStyle name="Currency 4 3 3" xfId="218"/>
    <cellStyle name="Currency 4 4" xfId="219"/>
    <cellStyle name="Currency 4 5" xfId="220"/>
    <cellStyle name="Currency 5" xfId="221"/>
    <cellStyle name="Currency 5 2" xfId="222"/>
    <cellStyle name="Currency 5 3" xfId="223"/>
    <cellStyle name="Currency 5 4" xfId="224"/>
    <cellStyle name="Currency 5 5" xfId="225"/>
    <cellStyle name="Currency 6" xfId="226"/>
    <cellStyle name="Currency 6 2" xfId="227"/>
    <cellStyle name="Currency 7" xfId="228"/>
    <cellStyle name="Currency0" xfId="229"/>
    <cellStyle name="Date" xfId="230"/>
    <cellStyle name="Explanatory Text" xfId="231"/>
    <cellStyle name="Explanatory Text 2" xfId="232"/>
    <cellStyle name="Explanatory Text 3" xfId="233"/>
    <cellStyle name="Fixed" xfId="234"/>
    <cellStyle name="Followed Hyperlink" xfId="235"/>
    <cellStyle name="Good" xfId="236"/>
    <cellStyle name="Good 2" xfId="237"/>
    <cellStyle name="Good 3" xfId="238"/>
    <cellStyle name="Heading 1" xfId="239"/>
    <cellStyle name="Heading 1 2" xfId="240"/>
    <cellStyle name="Heading 1 3" xfId="241"/>
    <cellStyle name="Heading 2" xfId="242"/>
    <cellStyle name="Heading 2 2" xfId="243"/>
    <cellStyle name="Heading 2 3" xfId="244"/>
    <cellStyle name="Heading 3" xfId="245"/>
    <cellStyle name="Heading 3 2" xfId="246"/>
    <cellStyle name="Heading 3 3" xfId="247"/>
    <cellStyle name="Heading 4" xfId="248"/>
    <cellStyle name="Heading 4 2" xfId="249"/>
    <cellStyle name="Heading 4 3" xfId="250"/>
    <cellStyle name="Heading1" xfId="251"/>
    <cellStyle name="Heading2" xfId="252"/>
    <cellStyle name="Hyperlink" xfId="253"/>
    <cellStyle name="Input" xfId="254"/>
    <cellStyle name="Input 2" xfId="255"/>
    <cellStyle name="Input 3" xfId="256"/>
    <cellStyle name="Linked Cell" xfId="257"/>
    <cellStyle name="Linked Cell 2" xfId="258"/>
    <cellStyle name="Linked Cell 3" xfId="259"/>
    <cellStyle name="Neutral" xfId="260"/>
    <cellStyle name="Neutral 2" xfId="261"/>
    <cellStyle name="Neutral 3" xfId="262"/>
    <cellStyle name="Normal 10" xfId="263"/>
    <cellStyle name="Normal 12" xfId="264"/>
    <cellStyle name="Normal 2" xfId="265"/>
    <cellStyle name="Normal 3" xfId="266"/>
    <cellStyle name="Normal 3 2" xfId="267"/>
    <cellStyle name="Normal 3_OPCo Period I PJM  Formula Rate" xfId="268"/>
    <cellStyle name="Normal 35" xfId="269"/>
    <cellStyle name="Normal 4" xfId="270"/>
    <cellStyle name="Normal 4 2" xfId="271"/>
    <cellStyle name="Normal 4 3" xfId="272"/>
    <cellStyle name="Normal 4 3 2" xfId="273"/>
    <cellStyle name="Normal 4 3 2 2" xfId="274"/>
    <cellStyle name="Normal 4 3 2 3" xfId="275"/>
    <cellStyle name="Normal 4 3 3" xfId="276"/>
    <cellStyle name="Normal 4 3 3 2" xfId="277"/>
    <cellStyle name="Normal 4 3 3 3" xfId="278"/>
    <cellStyle name="Normal 4 3 4" xfId="279"/>
    <cellStyle name="Normal 4 3 5" xfId="280"/>
    <cellStyle name="Normal 4 4" xfId="281"/>
    <cellStyle name="Normal 4 4 2" xfId="282"/>
    <cellStyle name="Normal 4 4 3" xfId="283"/>
    <cellStyle name="Normal 4 4 4" xfId="284"/>
    <cellStyle name="Normal 4 4 5" xfId="285"/>
    <cellStyle name="Normal 4 5" xfId="286"/>
    <cellStyle name="Normal 4 5 2" xfId="287"/>
    <cellStyle name="Normal 5" xfId="288"/>
    <cellStyle name="Normal 6" xfId="289"/>
    <cellStyle name="Normal 7" xfId="290"/>
    <cellStyle name="Normal 8" xfId="291"/>
    <cellStyle name="Normal 9" xfId="292"/>
    <cellStyle name="Note" xfId="293"/>
    <cellStyle name="Note 2" xfId="294"/>
    <cellStyle name="Note 3" xfId="295"/>
    <cellStyle name="Output" xfId="296"/>
    <cellStyle name="Output 2" xfId="297"/>
    <cellStyle name="Output 3" xfId="298"/>
    <cellStyle name="Percent" xfId="299"/>
    <cellStyle name="Percent 2" xfId="300"/>
    <cellStyle name="Percent 2 2" xfId="301"/>
    <cellStyle name="Percent 2 2 2" xfId="302"/>
    <cellStyle name="Percent 3" xfId="303"/>
    <cellStyle name="Percent 3 2" xfId="304"/>
    <cellStyle name="Percent 3 3" xfId="305"/>
    <cellStyle name="Percent 3 3 2" xfId="306"/>
    <cellStyle name="Percent 3 3 2 2" xfId="307"/>
    <cellStyle name="Percent 3 3 2 3" xfId="308"/>
    <cellStyle name="Percent 3 3 3" xfId="309"/>
    <cellStyle name="Percent 3 3 3 2" xfId="310"/>
    <cellStyle name="Percent 3 3 3 3" xfId="311"/>
    <cellStyle name="Percent 3 3 4" xfId="312"/>
    <cellStyle name="Percent 3 3 5" xfId="313"/>
    <cellStyle name="Percent 3 4" xfId="314"/>
    <cellStyle name="Percent 3 4 2" xfId="315"/>
    <cellStyle name="Percent 3 4 3" xfId="316"/>
    <cellStyle name="Percent 3 4 4" xfId="317"/>
    <cellStyle name="Percent 3 4 5" xfId="318"/>
    <cellStyle name="Percent 3 5" xfId="319"/>
    <cellStyle name="Percent 3 5 2" xfId="320"/>
    <cellStyle name="Percent 4" xfId="321"/>
    <cellStyle name="Percent 4 2" xfId="322"/>
    <cellStyle name="Percent 4 2 2" xfId="323"/>
    <cellStyle name="Percent 4 2 3" xfId="324"/>
    <cellStyle name="Percent 4 3" xfId="325"/>
    <cellStyle name="Percent 4 3 2" xfId="326"/>
    <cellStyle name="Percent 4 3 3" xfId="327"/>
    <cellStyle name="Percent 4 4" xfId="328"/>
    <cellStyle name="Percent 4 5" xfId="329"/>
    <cellStyle name="Percent 5" xfId="330"/>
    <cellStyle name="Percent 5 2" xfId="331"/>
    <cellStyle name="Percent 5 3" xfId="332"/>
    <cellStyle name="Percent 5 4" xfId="333"/>
    <cellStyle name="Percent 5 5" xfId="334"/>
    <cellStyle name="Percent 6" xfId="335"/>
    <cellStyle name="Percent 6 2" xfId="336"/>
    <cellStyle name="Percent 7" xfId="337"/>
    <cellStyle name="Percent 7 2" xfId="338"/>
    <cellStyle name="Percent 7 2 2" xfId="339"/>
    <cellStyle name="Percent 7 2 2 2" xfId="340"/>
    <cellStyle name="Percent 7 2 2 3" xfId="341"/>
    <cellStyle name="Percent 7 2 3" xfId="342"/>
    <cellStyle name="Percent 7 2 4" xfId="343"/>
    <cellStyle name="Percent 7 2 5" xfId="344"/>
    <cellStyle name="PSChar" xfId="345"/>
    <cellStyle name="PSDate" xfId="346"/>
    <cellStyle name="PSDec" xfId="347"/>
    <cellStyle name="PSdesc" xfId="348"/>
    <cellStyle name="PSHeading" xfId="349"/>
    <cellStyle name="PSInt" xfId="350"/>
    <cellStyle name="PSSpacer" xfId="351"/>
    <cellStyle name="PStest" xfId="352"/>
    <cellStyle name="R00A" xfId="353"/>
    <cellStyle name="R00B" xfId="354"/>
    <cellStyle name="R00L" xfId="355"/>
    <cellStyle name="R01A" xfId="356"/>
    <cellStyle name="R01B" xfId="357"/>
    <cellStyle name="R01H" xfId="358"/>
    <cellStyle name="R01L" xfId="359"/>
    <cellStyle name="R02A" xfId="360"/>
    <cellStyle name="R02B" xfId="361"/>
    <cellStyle name="R02H" xfId="362"/>
    <cellStyle name="R02L" xfId="363"/>
    <cellStyle name="R03A" xfId="364"/>
    <cellStyle name="R03B" xfId="365"/>
    <cellStyle name="R03H" xfId="366"/>
    <cellStyle name="R03L" xfId="367"/>
    <cellStyle name="R04A" xfId="368"/>
    <cellStyle name="R04B" xfId="369"/>
    <cellStyle name="R04H" xfId="370"/>
    <cellStyle name="R04L" xfId="371"/>
    <cellStyle name="R05A" xfId="372"/>
    <cellStyle name="R05B" xfId="373"/>
    <cellStyle name="R05H" xfId="374"/>
    <cellStyle name="R05L" xfId="375"/>
    <cellStyle name="R06A" xfId="376"/>
    <cellStyle name="R06B" xfId="377"/>
    <cellStyle name="R06H" xfId="378"/>
    <cellStyle name="R06L" xfId="379"/>
    <cellStyle name="R07A" xfId="380"/>
    <cellStyle name="R07B" xfId="381"/>
    <cellStyle name="R07H" xfId="382"/>
    <cellStyle name="R07L" xfId="383"/>
    <cellStyle name="Title" xfId="384"/>
    <cellStyle name="Title 2" xfId="385"/>
    <cellStyle name="Title 3" xfId="386"/>
    <cellStyle name="Total" xfId="387"/>
    <cellStyle name="Total 2" xfId="388"/>
    <cellStyle name="Total 3" xfId="389"/>
    <cellStyle name="Warning Text" xfId="390"/>
    <cellStyle name="Warning Text 2" xfId="391"/>
    <cellStyle name="Warning Text 3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6%20Annual%20Update\Base%20Plan\Final%20Data%20for%20Formula%20Rates_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7%20Annual%20Update\Base%20Plan\Final%20Data%20for%20Formula%20Rate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O 2016 Data"/>
      <sheetName val="SWEPCO 2016 Data"/>
      <sheetName val="OKTCo 2016 Data"/>
      <sheetName val="Data"/>
      <sheetName val="PT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O 2016 Data"/>
      <sheetName val="SWEPCO 2016 Data"/>
      <sheetName val="OKTCo 2016 Data"/>
      <sheetName val="Data"/>
      <sheetName val="PT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Q61"/>
  <sheetViews>
    <sheetView tabSelected="1" zoomScale="90" zoomScaleNormal="90" zoomScaleSheetLayoutView="90" zoomScalePageLayoutView="0" workbookViewId="0" topLeftCell="A1">
      <pane xSplit="5" ySplit="5" topLeftCell="F6" activePane="bottomRight" state="frozen"/>
      <selection pane="topLeft" activeCell="F3" sqref="F3:N4"/>
      <selection pane="topRight" activeCell="F3" sqref="F3:N4"/>
      <selection pane="bottomLeft" activeCell="F3" sqref="F3:N4"/>
      <selection pane="bottomRight" activeCell="B2" sqref="B2"/>
    </sheetView>
  </sheetViews>
  <sheetFormatPr defaultColWidth="9.140625" defaultRowHeight="12.75"/>
  <cols>
    <col min="1" max="1" width="1.8515625" style="0" customWidth="1"/>
    <col min="2" max="2" width="6.28125" style="0" bestFit="1" customWidth="1"/>
    <col min="3" max="3" width="8.421875" style="0" customWidth="1"/>
    <col min="4" max="4" width="13.140625" style="0" customWidth="1"/>
    <col min="5" max="5" width="26.8515625" style="0" customWidth="1"/>
    <col min="6" max="6" width="12.8515625" style="0" hidden="1" customWidth="1"/>
    <col min="7" max="7" width="12.57421875" style="0" hidden="1" customWidth="1"/>
    <col min="8" max="8" width="12.7109375" style="0" hidden="1" customWidth="1"/>
    <col min="9" max="10" width="12.57421875" style="0" hidden="1" customWidth="1"/>
    <col min="11" max="11" width="12.7109375" style="0" hidden="1" customWidth="1"/>
    <col min="12" max="12" width="11.421875" style="0" hidden="1" customWidth="1"/>
    <col min="13" max="13" width="12.00390625" style="0" hidden="1" customWidth="1"/>
    <col min="14" max="14" width="11.7109375" style="0" hidden="1" customWidth="1"/>
    <col min="15" max="15" width="4.57421875" style="0" hidden="1" customWidth="1"/>
    <col min="16" max="16" width="12.421875" style="0" hidden="1" customWidth="1"/>
    <col min="17" max="17" width="11.8515625" style="0" hidden="1" customWidth="1"/>
    <col min="18" max="18" width="12.7109375" style="0" hidden="1" customWidth="1"/>
    <col min="19" max="19" width="12.57421875" style="0" hidden="1" customWidth="1"/>
    <col min="20" max="20" width="13.28125" style="0" hidden="1" customWidth="1"/>
    <col min="21" max="23" width="12.57421875" style="0" hidden="1" customWidth="1"/>
    <col min="24" max="25" width="12.00390625" style="0" hidden="1" customWidth="1"/>
    <col min="26" max="27" width="12.57421875" style="0" hidden="1" customWidth="1"/>
    <col min="28" max="28" width="14.57421875" style="0" hidden="1" customWidth="1"/>
    <col min="29" max="31" width="12.57421875" style="0" hidden="1" customWidth="1"/>
    <col min="32" max="32" width="14.57421875" style="0" bestFit="1" customWidth="1"/>
    <col min="33" max="35" width="12.57421875" style="0" customWidth="1"/>
    <col min="36" max="36" width="14.57421875" style="0" bestFit="1" customWidth="1"/>
    <col min="37" max="38" width="12.57421875" style="0" customWidth="1"/>
    <col min="39" max="39" width="1.57421875" style="0" customWidth="1"/>
    <col min="40" max="40" width="32.421875" style="1" customWidth="1"/>
    <col min="42" max="42" width="56.00390625" style="0" bestFit="1" customWidth="1"/>
  </cols>
  <sheetData>
    <row r="2" ht="13.5" thickBot="1"/>
    <row r="3" spans="2:40" ht="17.25" customHeight="1" thickBot="1">
      <c r="B3" s="309" t="s">
        <v>0</v>
      </c>
      <c r="C3" s="312" t="s">
        <v>62</v>
      </c>
      <c r="D3" s="312" t="s">
        <v>63</v>
      </c>
      <c r="E3" s="315" t="s">
        <v>1</v>
      </c>
      <c r="F3" s="321" t="s">
        <v>104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3"/>
      <c r="T3" s="318"/>
      <c r="U3" s="319"/>
      <c r="V3" s="319"/>
      <c r="W3" s="320"/>
      <c r="X3" s="300" t="s">
        <v>96</v>
      </c>
      <c r="Y3" s="301"/>
      <c r="Z3" s="301"/>
      <c r="AA3" s="302"/>
      <c r="AB3" s="303" t="s">
        <v>96</v>
      </c>
      <c r="AC3" s="304"/>
      <c r="AD3" s="304"/>
      <c r="AE3" s="305"/>
      <c r="AF3" s="303" t="s">
        <v>96</v>
      </c>
      <c r="AG3" s="304"/>
      <c r="AH3" s="304"/>
      <c r="AI3" s="305"/>
      <c r="AJ3" s="303" t="s">
        <v>96</v>
      </c>
      <c r="AK3" s="304"/>
      <c r="AL3" s="305"/>
      <c r="AN3" s="306" t="s">
        <v>2</v>
      </c>
    </row>
    <row r="4" spans="2:40" ht="17.25" customHeight="1">
      <c r="B4" s="310"/>
      <c r="C4" s="313"/>
      <c r="D4" s="313"/>
      <c r="E4" s="316"/>
      <c r="F4" s="3" t="s">
        <v>3</v>
      </c>
      <c r="G4" s="259" t="s">
        <v>69</v>
      </c>
      <c r="H4" s="260"/>
      <c r="I4" s="5"/>
      <c r="J4" s="259" t="s">
        <v>100</v>
      </c>
      <c r="K4" s="260"/>
      <c r="L4" s="107"/>
      <c r="M4" s="112" t="s">
        <v>105</v>
      </c>
      <c r="N4" s="261"/>
      <c r="O4" s="110"/>
      <c r="P4" s="262" t="s">
        <v>121</v>
      </c>
      <c r="Q4" s="263"/>
      <c r="R4" s="2"/>
      <c r="S4" s="58"/>
      <c r="T4" s="262" t="s">
        <v>144</v>
      </c>
      <c r="U4" s="263"/>
      <c r="V4" s="2"/>
      <c r="W4" s="58"/>
      <c r="X4" s="262" t="s">
        <v>166</v>
      </c>
      <c r="Y4" s="263"/>
      <c r="Z4" s="2"/>
      <c r="AA4" s="2"/>
      <c r="AB4" s="264" t="s">
        <v>193</v>
      </c>
      <c r="AC4" s="265"/>
      <c r="AD4" s="2"/>
      <c r="AE4" s="228"/>
      <c r="AF4" s="264" t="s">
        <v>218</v>
      </c>
      <c r="AG4" s="265"/>
      <c r="AH4" s="2"/>
      <c r="AI4" s="228"/>
      <c r="AJ4" s="264" t="s">
        <v>228</v>
      </c>
      <c r="AK4" s="2"/>
      <c r="AL4" s="228"/>
      <c r="AN4" s="307"/>
    </row>
    <row r="5" spans="2:42" ht="66" customHeight="1" thickBot="1">
      <c r="B5" s="311"/>
      <c r="C5" s="314"/>
      <c r="D5" s="314"/>
      <c r="E5" s="317"/>
      <c r="F5" s="6" t="s">
        <v>65</v>
      </c>
      <c r="G5" s="7" t="s">
        <v>99</v>
      </c>
      <c r="H5" s="7" t="s">
        <v>98</v>
      </c>
      <c r="I5" s="79" t="s">
        <v>97</v>
      </c>
      <c r="J5" s="7" t="s">
        <v>101</v>
      </c>
      <c r="K5" s="7" t="s">
        <v>102</v>
      </c>
      <c r="L5" s="108" t="s">
        <v>103</v>
      </c>
      <c r="M5" s="6" t="s">
        <v>106</v>
      </c>
      <c r="N5" s="57" t="s">
        <v>107</v>
      </c>
      <c r="O5" s="79" t="s">
        <v>122</v>
      </c>
      <c r="P5" s="104" t="s">
        <v>123</v>
      </c>
      <c r="Q5" s="7" t="s">
        <v>124</v>
      </c>
      <c r="R5" s="57" t="s">
        <v>125</v>
      </c>
      <c r="S5" s="59" t="s">
        <v>126</v>
      </c>
      <c r="T5" s="104" t="s">
        <v>147</v>
      </c>
      <c r="U5" s="188" t="s">
        <v>148</v>
      </c>
      <c r="V5" s="57" t="s">
        <v>145</v>
      </c>
      <c r="W5" s="59" t="s">
        <v>146</v>
      </c>
      <c r="X5" s="187" t="s">
        <v>167</v>
      </c>
      <c r="Y5" s="7" t="s">
        <v>168</v>
      </c>
      <c r="Z5" s="57" t="s">
        <v>169</v>
      </c>
      <c r="AA5" s="59" t="s">
        <v>170</v>
      </c>
      <c r="AB5" s="229" t="s">
        <v>190</v>
      </c>
      <c r="AC5" s="7" t="s">
        <v>201</v>
      </c>
      <c r="AD5" s="57" t="s">
        <v>191</v>
      </c>
      <c r="AE5" s="59" t="s">
        <v>192</v>
      </c>
      <c r="AF5" s="267" t="s">
        <v>229</v>
      </c>
      <c r="AG5" s="267" t="s">
        <v>230</v>
      </c>
      <c r="AH5" s="267" t="s">
        <v>219</v>
      </c>
      <c r="AI5" s="266" t="s">
        <v>231</v>
      </c>
      <c r="AJ5" s="292" t="s">
        <v>232</v>
      </c>
      <c r="AK5" s="275" t="s">
        <v>233</v>
      </c>
      <c r="AL5" s="293" t="s">
        <v>234</v>
      </c>
      <c r="AN5" s="308"/>
      <c r="AO5" s="103" t="s">
        <v>109</v>
      </c>
      <c r="AP5" s="103"/>
    </row>
    <row r="6" spans="2:43" ht="33.75" customHeight="1">
      <c r="B6" s="9"/>
      <c r="C6" s="138" t="s">
        <v>5</v>
      </c>
      <c r="D6" s="139">
        <v>39965</v>
      </c>
      <c r="E6" s="268" t="s">
        <v>6</v>
      </c>
      <c r="F6" s="10">
        <v>579098</v>
      </c>
      <c r="G6" s="12">
        <v>893857.87</v>
      </c>
      <c r="H6" s="13">
        <f>G6</f>
        <v>893857.87</v>
      </c>
      <c r="I6" s="11">
        <f>+H6/F6-1</f>
        <v>0.5435347212388921</v>
      </c>
      <c r="J6" s="12">
        <v>893857.87</v>
      </c>
      <c r="K6" s="13">
        <v>893857.87</v>
      </c>
      <c r="L6" s="109">
        <f>H6/K6-1</f>
        <v>0</v>
      </c>
      <c r="M6" s="111">
        <v>893857.87</v>
      </c>
      <c r="N6" s="12">
        <v>893857.87</v>
      </c>
      <c r="O6" s="11">
        <f>K6/N6-1</f>
        <v>0</v>
      </c>
      <c r="P6" s="155">
        <v>893857.87</v>
      </c>
      <c r="Q6" s="156">
        <v>893857.87</v>
      </c>
      <c r="R6" s="84">
        <f>P6/N6-1</f>
        <v>0</v>
      </c>
      <c r="S6" s="84">
        <f>+Q6/P6-1</f>
        <v>0</v>
      </c>
      <c r="T6" s="199">
        <v>893857.87</v>
      </c>
      <c r="U6" s="189">
        <v>893857.87</v>
      </c>
      <c r="V6" s="84">
        <f>T6/Q6-1</f>
        <v>0</v>
      </c>
      <c r="W6" s="84">
        <f>+U6/T6-1</f>
        <v>0</v>
      </c>
      <c r="X6" s="222">
        <f>T6</f>
        <v>893857.87</v>
      </c>
      <c r="Y6" s="223">
        <f>X6</f>
        <v>893857.87</v>
      </c>
      <c r="Z6" s="84">
        <f>X6/U6-1</f>
        <v>0</v>
      </c>
      <c r="AA6" s="100">
        <f>+Y6/X6-1</f>
        <v>0</v>
      </c>
      <c r="AB6" s="222">
        <v>893858</v>
      </c>
      <c r="AC6" s="240">
        <v>893858</v>
      </c>
      <c r="AD6" s="241">
        <f>AB6/Y6-1</f>
        <v>1.4543699222713258E-07</v>
      </c>
      <c r="AE6" s="241">
        <f>AC6/AB6-1</f>
        <v>0</v>
      </c>
      <c r="AF6" s="191">
        <v>893858</v>
      </c>
      <c r="AG6" s="191">
        <v>893858</v>
      </c>
      <c r="AH6" s="269">
        <f aca="true" t="shared" si="0" ref="AH6:AH24">AF6/AB6-1</f>
        <v>0</v>
      </c>
      <c r="AI6" s="270">
        <f aca="true" t="shared" si="1" ref="AI6:AI24">AG6/AF6-1</f>
        <v>0</v>
      </c>
      <c r="AJ6" s="191">
        <v>893858</v>
      </c>
      <c r="AK6" s="241">
        <v>0</v>
      </c>
      <c r="AL6" s="241">
        <v>0</v>
      </c>
      <c r="AN6" s="243"/>
      <c r="AO6" s="19"/>
      <c r="AQ6" s="256"/>
    </row>
    <row r="7" spans="2:43" ht="25.5">
      <c r="B7" s="14"/>
      <c r="C7" s="60" t="s">
        <v>7</v>
      </c>
      <c r="D7" s="140">
        <v>39934</v>
      </c>
      <c r="E7" s="268" t="s">
        <v>8</v>
      </c>
      <c r="F7" s="15">
        <v>6704177</v>
      </c>
      <c r="G7" s="17">
        <v>4725391.05</v>
      </c>
      <c r="H7" s="18">
        <f>G7</f>
        <v>4725391.05</v>
      </c>
      <c r="I7" s="16">
        <f>+H7/F7-1</f>
        <v>-0.295157175891985</v>
      </c>
      <c r="J7" s="17">
        <v>4688896</v>
      </c>
      <c r="K7" s="18">
        <v>4688896</v>
      </c>
      <c r="L7" s="82">
        <f>H7/K7-1</f>
        <v>0.007783292698323896</v>
      </c>
      <c r="M7" s="111">
        <v>4688896</v>
      </c>
      <c r="N7" s="25">
        <v>4688896</v>
      </c>
      <c r="O7" s="21">
        <f aca="true" t="shared" si="2" ref="O7:O16">K7/N7-1</f>
        <v>0</v>
      </c>
      <c r="P7" s="157">
        <v>4688896</v>
      </c>
      <c r="Q7" s="18">
        <v>4688896</v>
      </c>
      <c r="R7" s="84">
        <f aca="true" t="shared" si="3" ref="R7:R18">P7/N7-1</f>
        <v>0</v>
      </c>
      <c r="S7" s="84">
        <f aca="true" t="shared" si="4" ref="S7:S14">+Q7/P7-1</f>
        <v>0</v>
      </c>
      <c r="T7" s="200">
        <v>4688896</v>
      </c>
      <c r="U7" s="189">
        <v>4688896</v>
      </c>
      <c r="V7" s="84">
        <f aca="true" t="shared" si="5" ref="V7:V19">T7/Q7-1</f>
        <v>0</v>
      </c>
      <c r="W7" s="84">
        <f aca="true" t="shared" si="6" ref="W7:W19">+U7/T7-1</f>
        <v>0</v>
      </c>
      <c r="X7" s="222">
        <f aca="true" t="shared" si="7" ref="X7:X18">T7</f>
        <v>4688896</v>
      </c>
      <c r="Y7" s="223">
        <f aca="true" t="shared" si="8" ref="Y7:Y20">X7</f>
        <v>4688896</v>
      </c>
      <c r="Z7" s="84">
        <f aca="true" t="shared" si="9" ref="Z7:Z20">X7/U7-1</f>
        <v>0</v>
      </c>
      <c r="AA7" s="100">
        <f aca="true" t="shared" si="10" ref="AA7:AA20">+Y7/X7-1</f>
        <v>0</v>
      </c>
      <c r="AB7" s="222">
        <v>4688896</v>
      </c>
      <c r="AC7" s="222">
        <v>4688896</v>
      </c>
      <c r="AD7" s="185">
        <f aca="true" t="shared" si="11" ref="AD7:AD23">AB7/Y7-1</f>
        <v>0</v>
      </c>
      <c r="AE7" s="185">
        <f aca="true" t="shared" si="12" ref="AE7:AE23">AC7/AB7-1</f>
        <v>0</v>
      </c>
      <c r="AF7" s="191">
        <v>4688896</v>
      </c>
      <c r="AG7" s="191">
        <v>4688896</v>
      </c>
      <c r="AH7" s="269">
        <f t="shared" si="0"/>
        <v>0</v>
      </c>
      <c r="AI7" s="270">
        <f t="shared" si="1"/>
        <v>0</v>
      </c>
      <c r="AJ7" s="191">
        <v>4688896</v>
      </c>
      <c r="AK7" s="185">
        <v>0</v>
      </c>
      <c r="AL7" s="185">
        <v>0</v>
      </c>
      <c r="AN7" s="244"/>
      <c r="AO7" s="19"/>
      <c r="AQ7" s="256"/>
    </row>
    <row r="8" spans="2:43" ht="33.75" customHeight="1">
      <c r="B8" s="14"/>
      <c r="C8" s="60" t="s">
        <v>9</v>
      </c>
      <c r="D8" s="140">
        <v>40087</v>
      </c>
      <c r="E8" s="268" t="s">
        <v>10</v>
      </c>
      <c r="F8" s="20">
        <v>9403820</v>
      </c>
      <c r="G8" s="17">
        <v>8830340</v>
      </c>
      <c r="H8" s="22">
        <f>G8+3436191</f>
        <v>12266531</v>
      </c>
      <c r="I8" s="21">
        <f>+H8/F8-1</f>
        <v>0.30442001229287663</v>
      </c>
      <c r="J8" s="17">
        <v>12232148</v>
      </c>
      <c r="K8" s="22">
        <v>12232148</v>
      </c>
      <c r="L8" s="82">
        <f aca="true" t="shared" si="13" ref="L8:L15">H8/K8-1</f>
        <v>0.002810871810903448</v>
      </c>
      <c r="M8" s="111">
        <v>12232148</v>
      </c>
      <c r="N8" s="25">
        <v>12232148</v>
      </c>
      <c r="O8" s="21">
        <f t="shared" si="2"/>
        <v>0</v>
      </c>
      <c r="P8" s="157">
        <v>12232148</v>
      </c>
      <c r="Q8" s="18">
        <v>12232148</v>
      </c>
      <c r="R8" s="84">
        <f t="shared" si="3"/>
        <v>0</v>
      </c>
      <c r="S8" s="84">
        <f t="shared" si="4"/>
        <v>0</v>
      </c>
      <c r="T8" s="200">
        <v>12232148</v>
      </c>
      <c r="U8" s="189">
        <v>12232148</v>
      </c>
      <c r="V8" s="84">
        <f t="shared" si="5"/>
        <v>0</v>
      </c>
      <c r="W8" s="84">
        <f t="shared" si="6"/>
        <v>0</v>
      </c>
      <c r="X8" s="222">
        <v>11456065</v>
      </c>
      <c r="Y8" s="223">
        <f t="shared" si="8"/>
        <v>11456065</v>
      </c>
      <c r="Z8" s="84">
        <f t="shared" si="9"/>
        <v>-0.06344617478467396</v>
      </c>
      <c r="AA8" s="100">
        <f t="shared" si="10"/>
        <v>0</v>
      </c>
      <c r="AB8" s="222">
        <v>11456065</v>
      </c>
      <c r="AC8" s="222">
        <v>11456065</v>
      </c>
      <c r="AD8" s="185">
        <f t="shared" si="11"/>
        <v>0</v>
      </c>
      <c r="AE8" s="185">
        <f t="shared" si="12"/>
        <v>0</v>
      </c>
      <c r="AF8" s="191">
        <v>11456065</v>
      </c>
      <c r="AG8" s="191">
        <v>11456065</v>
      </c>
      <c r="AH8" s="269">
        <f t="shared" si="0"/>
        <v>0</v>
      </c>
      <c r="AI8" s="270">
        <f t="shared" si="1"/>
        <v>0</v>
      </c>
      <c r="AJ8" s="191">
        <v>11456065</v>
      </c>
      <c r="AK8" s="185">
        <v>0</v>
      </c>
      <c r="AL8" s="185">
        <v>0</v>
      </c>
      <c r="AN8" s="245"/>
      <c r="AO8" s="19"/>
      <c r="AQ8" s="256"/>
    </row>
    <row r="9" spans="2:43" ht="33.75" customHeight="1">
      <c r="B9" s="14"/>
      <c r="C9" s="60" t="s">
        <v>11</v>
      </c>
      <c r="D9" s="140">
        <v>39630</v>
      </c>
      <c r="E9" s="268" t="s">
        <v>12</v>
      </c>
      <c r="F9" s="20">
        <v>14544152</v>
      </c>
      <c r="G9" s="17">
        <v>14683511.330000004</v>
      </c>
      <c r="H9" s="22">
        <v>14686911.330000004</v>
      </c>
      <c r="I9" s="21">
        <v>0.0002247638776051719</v>
      </c>
      <c r="J9" s="17">
        <v>14615636</v>
      </c>
      <c r="K9" s="22">
        <v>14615636</v>
      </c>
      <c r="L9" s="82">
        <f t="shared" si="13"/>
        <v>0.00487664922689679</v>
      </c>
      <c r="M9" s="111">
        <v>14615636</v>
      </c>
      <c r="N9" s="25">
        <v>14615636</v>
      </c>
      <c r="O9" s="21">
        <f t="shared" si="2"/>
        <v>0</v>
      </c>
      <c r="P9" s="157">
        <v>14615636</v>
      </c>
      <c r="Q9" s="18">
        <v>14615636</v>
      </c>
      <c r="R9" s="84">
        <f t="shared" si="3"/>
        <v>0</v>
      </c>
      <c r="S9" s="84">
        <f t="shared" si="4"/>
        <v>0</v>
      </c>
      <c r="T9" s="200">
        <v>14615636</v>
      </c>
      <c r="U9" s="189">
        <v>14615636</v>
      </c>
      <c r="V9" s="84">
        <f t="shared" si="5"/>
        <v>0</v>
      </c>
      <c r="W9" s="84">
        <f t="shared" si="6"/>
        <v>0</v>
      </c>
      <c r="X9" s="222">
        <f t="shared" si="7"/>
        <v>14615636</v>
      </c>
      <c r="Y9" s="223">
        <f t="shared" si="8"/>
        <v>14615636</v>
      </c>
      <c r="Z9" s="84">
        <f t="shared" si="9"/>
        <v>0</v>
      </c>
      <c r="AA9" s="100">
        <f t="shared" si="10"/>
        <v>0</v>
      </c>
      <c r="AB9" s="222">
        <v>14615636</v>
      </c>
      <c r="AC9" s="222">
        <v>14615636</v>
      </c>
      <c r="AD9" s="185">
        <f t="shared" si="11"/>
        <v>0</v>
      </c>
      <c r="AE9" s="185">
        <f t="shared" si="12"/>
        <v>0</v>
      </c>
      <c r="AF9" s="191">
        <v>14615636</v>
      </c>
      <c r="AG9" s="191">
        <v>14615636</v>
      </c>
      <c r="AH9" s="269">
        <f t="shared" si="0"/>
        <v>0</v>
      </c>
      <c r="AI9" s="270">
        <f t="shared" si="1"/>
        <v>0</v>
      </c>
      <c r="AJ9" s="191">
        <v>14615636</v>
      </c>
      <c r="AK9" s="185">
        <v>0</v>
      </c>
      <c r="AL9" s="185">
        <v>0</v>
      </c>
      <c r="AN9" s="246"/>
      <c r="AO9" s="19"/>
      <c r="AQ9" s="256"/>
    </row>
    <row r="10" spans="2:43" ht="33.75" customHeight="1">
      <c r="B10" s="14"/>
      <c r="C10" s="60" t="s">
        <v>13</v>
      </c>
      <c r="D10" s="140">
        <v>38838</v>
      </c>
      <c r="E10" s="268" t="s">
        <v>235</v>
      </c>
      <c r="F10" s="20">
        <v>387742</v>
      </c>
      <c r="G10" s="17">
        <v>387742</v>
      </c>
      <c r="H10" s="17">
        <v>387742</v>
      </c>
      <c r="I10" s="21">
        <v>0.0002247638776051719</v>
      </c>
      <c r="J10" s="17">
        <v>387742</v>
      </c>
      <c r="K10" s="17">
        <v>387742</v>
      </c>
      <c r="L10" s="82">
        <f t="shared" si="13"/>
        <v>0</v>
      </c>
      <c r="M10" s="111">
        <v>387742</v>
      </c>
      <c r="N10" s="25">
        <v>387742</v>
      </c>
      <c r="O10" s="21">
        <f t="shared" si="2"/>
        <v>0</v>
      </c>
      <c r="P10" s="157">
        <v>387742</v>
      </c>
      <c r="Q10" s="18">
        <v>387742</v>
      </c>
      <c r="R10" s="84">
        <f t="shared" si="3"/>
        <v>0</v>
      </c>
      <c r="S10" s="84">
        <f t="shared" si="4"/>
        <v>0</v>
      </c>
      <c r="T10" s="200">
        <v>387742</v>
      </c>
      <c r="U10" s="189">
        <v>387742</v>
      </c>
      <c r="V10" s="84">
        <f t="shared" si="5"/>
        <v>0</v>
      </c>
      <c r="W10" s="84">
        <f t="shared" si="6"/>
        <v>0</v>
      </c>
      <c r="X10" s="222">
        <f t="shared" si="7"/>
        <v>387742</v>
      </c>
      <c r="Y10" s="223">
        <f t="shared" si="8"/>
        <v>387742</v>
      </c>
      <c r="Z10" s="84">
        <f t="shared" si="9"/>
        <v>0</v>
      </c>
      <c r="AA10" s="100">
        <f t="shared" si="10"/>
        <v>0</v>
      </c>
      <c r="AB10" s="222">
        <v>387742</v>
      </c>
      <c r="AC10" s="222">
        <v>387742</v>
      </c>
      <c r="AD10" s="185">
        <f t="shared" si="11"/>
        <v>0</v>
      </c>
      <c r="AE10" s="185">
        <f t="shared" si="12"/>
        <v>0</v>
      </c>
      <c r="AF10" s="191">
        <v>387742</v>
      </c>
      <c r="AG10" s="191">
        <v>387742</v>
      </c>
      <c r="AH10" s="269">
        <f t="shared" si="0"/>
        <v>0</v>
      </c>
      <c r="AI10" s="270">
        <f t="shared" si="1"/>
        <v>0</v>
      </c>
      <c r="AJ10" s="191">
        <v>387742</v>
      </c>
      <c r="AK10" s="185">
        <v>0</v>
      </c>
      <c r="AL10" s="185">
        <v>0</v>
      </c>
      <c r="AM10" s="19"/>
      <c r="AN10" s="246"/>
      <c r="AO10" s="19"/>
      <c r="AQ10" s="256"/>
    </row>
    <row r="11" spans="2:43" ht="45" customHeight="1">
      <c r="B11" s="14"/>
      <c r="C11" s="60" t="s">
        <v>14</v>
      </c>
      <c r="D11" s="140">
        <v>39539</v>
      </c>
      <c r="E11" s="268" t="s">
        <v>76</v>
      </c>
      <c r="F11" s="20">
        <v>1520473</v>
      </c>
      <c r="G11" s="17">
        <v>1520502</v>
      </c>
      <c r="H11" s="17">
        <v>1520502</v>
      </c>
      <c r="I11" s="21">
        <v>0.0002247638776051719</v>
      </c>
      <c r="J11" s="17">
        <v>1520502</v>
      </c>
      <c r="K11" s="17">
        <v>1520502</v>
      </c>
      <c r="L11" s="82">
        <f t="shared" si="13"/>
        <v>0</v>
      </c>
      <c r="M11" s="111">
        <v>1520502</v>
      </c>
      <c r="N11" s="25">
        <v>1520502</v>
      </c>
      <c r="O11" s="21">
        <f t="shared" si="2"/>
        <v>0</v>
      </c>
      <c r="P11" s="157">
        <v>1520502</v>
      </c>
      <c r="Q11" s="18">
        <v>1520502</v>
      </c>
      <c r="R11" s="84">
        <f t="shared" si="3"/>
        <v>0</v>
      </c>
      <c r="S11" s="84">
        <f t="shared" si="4"/>
        <v>0</v>
      </c>
      <c r="T11" s="200">
        <v>1520502</v>
      </c>
      <c r="U11" s="189">
        <v>1520502</v>
      </c>
      <c r="V11" s="84">
        <f t="shared" si="5"/>
        <v>0</v>
      </c>
      <c r="W11" s="84">
        <f t="shared" si="6"/>
        <v>0</v>
      </c>
      <c r="X11" s="222">
        <f t="shared" si="7"/>
        <v>1520502</v>
      </c>
      <c r="Y11" s="223">
        <f t="shared" si="8"/>
        <v>1520502</v>
      </c>
      <c r="Z11" s="84">
        <f t="shared" si="9"/>
        <v>0</v>
      </c>
      <c r="AA11" s="100">
        <f t="shared" si="10"/>
        <v>0</v>
      </c>
      <c r="AB11" s="222">
        <v>1520502</v>
      </c>
      <c r="AC11" s="222">
        <v>1520502</v>
      </c>
      <c r="AD11" s="185">
        <f t="shared" si="11"/>
        <v>0</v>
      </c>
      <c r="AE11" s="185">
        <f t="shared" si="12"/>
        <v>0</v>
      </c>
      <c r="AF11" s="191">
        <v>1520502</v>
      </c>
      <c r="AG11" s="191">
        <v>1520502</v>
      </c>
      <c r="AH11" s="269">
        <f t="shared" si="0"/>
        <v>0</v>
      </c>
      <c r="AI11" s="270">
        <f t="shared" si="1"/>
        <v>0</v>
      </c>
      <c r="AJ11" s="191">
        <v>1520502</v>
      </c>
      <c r="AK11" s="185">
        <v>0</v>
      </c>
      <c r="AL11" s="185">
        <v>0</v>
      </c>
      <c r="AM11" s="19"/>
      <c r="AN11" s="246"/>
      <c r="AO11" s="226">
        <v>657</v>
      </c>
      <c r="AQ11" s="256"/>
    </row>
    <row r="12" spans="2:43" ht="33.75" customHeight="1">
      <c r="B12" s="23" t="s">
        <v>15</v>
      </c>
      <c r="C12" s="60" t="s">
        <v>16</v>
      </c>
      <c r="D12" s="140">
        <v>39417</v>
      </c>
      <c r="E12" s="268" t="s">
        <v>77</v>
      </c>
      <c r="F12" s="20">
        <v>84424</v>
      </c>
      <c r="G12" s="17">
        <v>84424</v>
      </c>
      <c r="H12" s="17">
        <v>84424</v>
      </c>
      <c r="I12" s="21">
        <v>0.0002247638776051719</v>
      </c>
      <c r="J12" s="17">
        <v>84424</v>
      </c>
      <c r="K12" s="17">
        <v>84424</v>
      </c>
      <c r="L12" s="82">
        <f t="shared" si="13"/>
        <v>0</v>
      </c>
      <c r="M12" s="111">
        <v>84424</v>
      </c>
      <c r="N12" s="25">
        <v>84424</v>
      </c>
      <c r="O12" s="21">
        <f t="shared" si="2"/>
        <v>0</v>
      </c>
      <c r="P12" s="157">
        <v>84424</v>
      </c>
      <c r="Q12" s="18">
        <v>84424</v>
      </c>
      <c r="R12" s="84">
        <f t="shared" si="3"/>
        <v>0</v>
      </c>
      <c r="S12" s="84">
        <f t="shared" si="4"/>
        <v>0</v>
      </c>
      <c r="T12" s="200">
        <v>84424</v>
      </c>
      <c r="U12" s="189">
        <v>84424</v>
      </c>
      <c r="V12" s="84">
        <f t="shared" si="5"/>
        <v>0</v>
      </c>
      <c r="W12" s="84">
        <f t="shared" si="6"/>
        <v>0</v>
      </c>
      <c r="X12" s="222">
        <f t="shared" si="7"/>
        <v>84424</v>
      </c>
      <c r="Y12" s="223">
        <f t="shared" si="8"/>
        <v>84424</v>
      </c>
      <c r="Z12" s="84">
        <f t="shared" si="9"/>
        <v>0</v>
      </c>
      <c r="AA12" s="100">
        <f t="shared" si="10"/>
        <v>0</v>
      </c>
      <c r="AB12" s="222">
        <v>84424</v>
      </c>
      <c r="AC12" s="222">
        <v>84424</v>
      </c>
      <c r="AD12" s="185">
        <f t="shared" si="11"/>
        <v>0</v>
      </c>
      <c r="AE12" s="185">
        <f t="shared" si="12"/>
        <v>0</v>
      </c>
      <c r="AF12" s="191">
        <v>84424</v>
      </c>
      <c r="AG12" s="191">
        <v>84424</v>
      </c>
      <c r="AH12" s="269">
        <f t="shared" si="0"/>
        <v>0</v>
      </c>
      <c r="AI12" s="270">
        <f t="shared" si="1"/>
        <v>0</v>
      </c>
      <c r="AJ12" s="191">
        <v>84424</v>
      </c>
      <c r="AK12" s="185">
        <v>0</v>
      </c>
      <c r="AL12" s="185">
        <v>0</v>
      </c>
      <c r="AM12" s="19"/>
      <c r="AN12" s="247"/>
      <c r="AO12" s="226"/>
      <c r="AQ12" s="256"/>
    </row>
    <row r="13" spans="2:43" ht="38.25">
      <c r="B13" s="23" t="s">
        <v>15</v>
      </c>
      <c r="C13" s="60" t="s">
        <v>17</v>
      </c>
      <c r="D13" s="140">
        <v>38777</v>
      </c>
      <c r="E13" s="268" t="s">
        <v>78</v>
      </c>
      <c r="F13" s="20">
        <v>56133</v>
      </c>
      <c r="G13" s="17">
        <v>56133</v>
      </c>
      <c r="H13" s="17">
        <v>56133</v>
      </c>
      <c r="I13" s="21">
        <v>0.0002247638776051719</v>
      </c>
      <c r="J13" s="17">
        <v>56133</v>
      </c>
      <c r="K13" s="17">
        <v>56133</v>
      </c>
      <c r="L13" s="82">
        <f t="shared" si="13"/>
        <v>0</v>
      </c>
      <c r="M13" s="111">
        <v>56133</v>
      </c>
      <c r="N13" s="25">
        <v>56133</v>
      </c>
      <c r="O13" s="21">
        <f t="shared" si="2"/>
        <v>0</v>
      </c>
      <c r="P13" s="157">
        <v>56133</v>
      </c>
      <c r="Q13" s="18">
        <v>56133</v>
      </c>
      <c r="R13" s="84">
        <f t="shared" si="3"/>
        <v>0</v>
      </c>
      <c r="S13" s="84">
        <f t="shared" si="4"/>
        <v>0</v>
      </c>
      <c r="T13" s="200">
        <v>56133</v>
      </c>
      <c r="U13" s="189">
        <v>56133</v>
      </c>
      <c r="V13" s="84">
        <f t="shared" si="5"/>
        <v>0</v>
      </c>
      <c r="W13" s="84">
        <f t="shared" si="6"/>
        <v>0</v>
      </c>
      <c r="X13" s="222">
        <f t="shared" si="7"/>
        <v>56133</v>
      </c>
      <c r="Y13" s="223">
        <f t="shared" si="8"/>
        <v>56133</v>
      </c>
      <c r="Z13" s="84">
        <f t="shared" si="9"/>
        <v>0</v>
      </c>
      <c r="AA13" s="100">
        <f t="shared" si="10"/>
        <v>0</v>
      </c>
      <c r="AB13" s="222">
        <v>56133</v>
      </c>
      <c r="AC13" s="222">
        <v>56133</v>
      </c>
      <c r="AD13" s="185">
        <f t="shared" si="11"/>
        <v>0</v>
      </c>
      <c r="AE13" s="185">
        <f t="shared" si="12"/>
        <v>0</v>
      </c>
      <c r="AF13" s="191">
        <v>56133</v>
      </c>
      <c r="AG13" s="191">
        <v>56133</v>
      </c>
      <c r="AH13" s="269">
        <f t="shared" si="0"/>
        <v>0</v>
      </c>
      <c r="AI13" s="270">
        <f t="shared" si="1"/>
        <v>0</v>
      </c>
      <c r="AJ13" s="191">
        <v>56133</v>
      </c>
      <c r="AK13" s="185">
        <v>0</v>
      </c>
      <c r="AL13" s="185">
        <v>0</v>
      </c>
      <c r="AN13" s="247"/>
      <c r="AO13" s="226"/>
      <c r="AQ13" s="256"/>
    </row>
    <row r="14" spans="2:43" ht="33.75" customHeight="1">
      <c r="B14" s="23" t="s">
        <v>15</v>
      </c>
      <c r="C14" s="60" t="s">
        <v>18</v>
      </c>
      <c r="D14" s="140">
        <v>39173</v>
      </c>
      <c r="E14" s="268" t="s">
        <v>79</v>
      </c>
      <c r="F14" s="236">
        <v>72551</v>
      </c>
      <c r="G14" s="17">
        <v>72551</v>
      </c>
      <c r="H14" s="17">
        <v>72551</v>
      </c>
      <c r="I14" s="21">
        <v>0.0002247638776051719</v>
      </c>
      <c r="J14" s="17">
        <v>72551</v>
      </c>
      <c r="K14" s="17">
        <v>72551</v>
      </c>
      <c r="L14" s="82">
        <f t="shared" si="13"/>
        <v>0</v>
      </c>
      <c r="M14" s="111">
        <v>72551</v>
      </c>
      <c r="N14" s="25">
        <v>72551</v>
      </c>
      <c r="O14" s="21">
        <f t="shared" si="2"/>
        <v>0</v>
      </c>
      <c r="P14" s="157">
        <v>72551</v>
      </c>
      <c r="Q14" s="18">
        <v>72551</v>
      </c>
      <c r="R14" s="84">
        <f t="shared" si="3"/>
        <v>0</v>
      </c>
      <c r="S14" s="84">
        <f t="shared" si="4"/>
        <v>0</v>
      </c>
      <c r="T14" s="200">
        <v>72551</v>
      </c>
      <c r="U14" s="189">
        <v>72551</v>
      </c>
      <c r="V14" s="84">
        <f t="shared" si="5"/>
        <v>0</v>
      </c>
      <c r="W14" s="84">
        <f t="shared" si="6"/>
        <v>0</v>
      </c>
      <c r="X14" s="222">
        <f t="shared" si="7"/>
        <v>72551</v>
      </c>
      <c r="Y14" s="223">
        <f t="shared" si="8"/>
        <v>72551</v>
      </c>
      <c r="Z14" s="84">
        <f t="shared" si="9"/>
        <v>0</v>
      </c>
      <c r="AA14" s="100">
        <f t="shared" si="10"/>
        <v>0</v>
      </c>
      <c r="AB14" s="222">
        <v>72551</v>
      </c>
      <c r="AC14" s="222">
        <v>72551</v>
      </c>
      <c r="AD14" s="185">
        <f t="shared" si="11"/>
        <v>0</v>
      </c>
      <c r="AE14" s="185">
        <f t="shared" si="12"/>
        <v>0</v>
      </c>
      <c r="AF14" s="191">
        <v>72551</v>
      </c>
      <c r="AG14" s="191">
        <v>72551</v>
      </c>
      <c r="AH14" s="269">
        <f t="shared" si="0"/>
        <v>0</v>
      </c>
      <c r="AI14" s="270">
        <f t="shared" si="1"/>
        <v>0</v>
      </c>
      <c r="AJ14" s="191">
        <v>72551</v>
      </c>
      <c r="AK14" s="185">
        <v>0</v>
      </c>
      <c r="AL14" s="185">
        <v>0</v>
      </c>
      <c r="AN14" s="247"/>
      <c r="AO14" s="226"/>
      <c r="AQ14" s="256"/>
    </row>
    <row r="15" spans="2:43" ht="40.5" customHeight="1">
      <c r="B15" s="23" t="s">
        <v>15</v>
      </c>
      <c r="C15" s="60" t="s">
        <v>19</v>
      </c>
      <c r="D15" s="140">
        <v>40330</v>
      </c>
      <c r="E15" s="268" t="s">
        <v>80</v>
      </c>
      <c r="F15" s="142" t="s">
        <v>20</v>
      </c>
      <c r="G15" s="63" t="s">
        <v>20</v>
      </c>
      <c r="H15" s="17">
        <v>135400</v>
      </c>
      <c r="I15" s="21" t="s">
        <v>20</v>
      </c>
      <c r="J15" s="17">
        <v>96566</v>
      </c>
      <c r="K15" s="17">
        <v>96566</v>
      </c>
      <c r="L15" s="82">
        <f t="shared" si="13"/>
        <v>0.4021498249901623</v>
      </c>
      <c r="M15" s="111">
        <v>96566</v>
      </c>
      <c r="N15" s="25">
        <v>96566</v>
      </c>
      <c r="O15" s="175">
        <f t="shared" si="2"/>
        <v>0</v>
      </c>
      <c r="P15" s="177">
        <v>96566</v>
      </c>
      <c r="Q15" s="17">
        <v>96566</v>
      </c>
      <c r="R15" s="84">
        <f t="shared" si="3"/>
        <v>0</v>
      </c>
      <c r="S15" s="84">
        <f>+Q15/P15-1</f>
        <v>0</v>
      </c>
      <c r="T15" s="200">
        <v>96566</v>
      </c>
      <c r="U15" s="189">
        <v>96566</v>
      </c>
      <c r="V15" s="84">
        <f t="shared" si="5"/>
        <v>0</v>
      </c>
      <c r="W15" s="84">
        <f t="shared" si="6"/>
        <v>0</v>
      </c>
      <c r="X15" s="222">
        <f t="shared" si="7"/>
        <v>96566</v>
      </c>
      <c r="Y15" s="223">
        <f t="shared" si="8"/>
        <v>96566</v>
      </c>
      <c r="Z15" s="84">
        <f t="shared" si="9"/>
        <v>0</v>
      </c>
      <c r="AA15" s="100">
        <f t="shared" si="10"/>
        <v>0</v>
      </c>
      <c r="AB15" s="222">
        <v>96566</v>
      </c>
      <c r="AC15" s="222">
        <v>96566</v>
      </c>
      <c r="AD15" s="185">
        <f t="shared" si="11"/>
        <v>0</v>
      </c>
      <c r="AE15" s="185">
        <f t="shared" si="12"/>
        <v>0</v>
      </c>
      <c r="AF15" s="191">
        <v>96566</v>
      </c>
      <c r="AG15" s="191">
        <v>96566</v>
      </c>
      <c r="AH15" s="269">
        <f t="shared" si="0"/>
        <v>0</v>
      </c>
      <c r="AI15" s="270">
        <f t="shared" si="1"/>
        <v>0</v>
      </c>
      <c r="AJ15" s="191">
        <v>96566</v>
      </c>
      <c r="AK15" s="185">
        <v>0</v>
      </c>
      <c r="AL15" s="185">
        <v>0</v>
      </c>
      <c r="AN15" s="247"/>
      <c r="AO15" s="226"/>
      <c r="AQ15" s="256"/>
    </row>
    <row r="16" spans="2:43" ht="25.5">
      <c r="B16" s="75"/>
      <c r="C16" s="60" t="s">
        <v>66</v>
      </c>
      <c r="D16" s="140">
        <v>40695</v>
      </c>
      <c r="E16" s="271" t="s">
        <v>92</v>
      </c>
      <c r="F16" s="143" t="s">
        <v>64</v>
      </c>
      <c r="G16" s="71" t="s">
        <v>64</v>
      </c>
      <c r="H16" s="72" t="s">
        <v>64</v>
      </c>
      <c r="I16" s="43" t="s">
        <v>64</v>
      </c>
      <c r="J16" s="70" t="s">
        <v>64</v>
      </c>
      <c r="K16" s="17">
        <v>1624000</v>
      </c>
      <c r="L16" s="70" t="s">
        <v>64</v>
      </c>
      <c r="M16" s="111">
        <v>1436737</v>
      </c>
      <c r="N16" s="25">
        <v>1436737</v>
      </c>
      <c r="O16" s="175">
        <f t="shared" si="2"/>
        <v>0.13033909476821437</v>
      </c>
      <c r="P16" s="177">
        <v>1493723</v>
      </c>
      <c r="Q16" s="17">
        <v>1493723</v>
      </c>
      <c r="R16" s="84">
        <f t="shared" si="3"/>
        <v>0.039663487471959025</v>
      </c>
      <c r="S16" s="84">
        <f>+Q16/P16-1</f>
        <v>0</v>
      </c>
      <c r="T16" s="200">
        <v>1493723</v>
      </c>
      <c r="U16" s="189">
        <v>1493723</v>
      </c>
      <c r="V16" s="84">
        <f t="shared" si="5"/>
        <v>0</v>
      </c>
      <c r="W16" s="84">
        <f t="shared" si="6"/>
        <v>0</v>
      </c>
      <c r="X16" s="222">
        <f t="shared" si="7"/>
        <v>1493723</v>
      </c>
      <c r="Y16" s="223">
        <f t="shared" si="8"/>
        <v>1493723</v>
      </c>
      <c r="Z16" s="84">
        <f t="shared" si="9"/>
        <v>0</v>
      </c>
      <c r="AA16" s="100">
        <f t="shared" si="10"/>
        <v>0</v>
      </c>
      <c r="AB16" s="222">
        <v>1493723</v>
      </c>
      <c r="AC16" s="222">
        <v>1493723</v>
      </c>
      <c r="AD16" s="185">
        <f t="shared" si="11"/>
        <v>0</v>
      </c>
      <c r="AE16" s="185">
        <f t="shared" si="12"/>
        <v>0</v>
      </c>
      <c r="AF16" s="191">
        <v>1493723</v>
      </c>
      <c r="AG16" s="191">
        <v>1493723</v>
      </c>
      <c r="AH16" s="269">
        <f t="shared" si="0"/>
        <v>0</v>
      </c>
      <c r="AI16" s="270">
        <f t="shared" si="1"/>
        <v>0</v>
      </c>
      <c r="AJ16" s="191">
        <v>1493723</v>
      </c>
      <c r="AK16" s="185">
        <v>0</v>
      </c>
      <c r="AL16" s="185">
        <v>0</v>
      </c>
      <c r="AM16" s="19"/>
      <c r="AN16" s="245"/>
      <c r="AO16" s="226"/>
      <c r="AQ16" s="256"/>
    </row>
    <row r="17" spans="2:43" ht="38.25">
      <c r="B17" s="75"/>
      <c r="C17" s="60" t="s">
        <v>67</v>
      </c>
      <c r="D17" s="140">
        <v>41487</v>
      </c>
      <c r="E17" s="272" t="s">
        <v>108</v>
      </c>
      <c r="F17" s="144" t="s">
        <v>64</v>
      </c>
      <c r="G17" s="71" t="s">
        <v>64</v>
      </c>
      <c r="H17" s="72" t="s">
        <v>64</v>
      </c>
      <c r="I17" s="43" t="s">
        <v>64</v>
      </c>
      <c r="J17" s="35" t="s">
        <v>64</v>
      </c>
      <c r="K17" s="71" t="s">
        <v>64</v>
      </c>
      <c r="L17" s="80" t="s">
        <v>64</v>
      </c>
      <c r="M17" s="137" t="s">
        <v>64</v>
      </c>
      <c r="N17" s="25">
        <v>1132400</v>
      </c>
      <c r="O17" s="176" t="s">
        <v>64</v>
      </c>
      <c r="P17" s="172">
        <v>504034</v>
      </c>
      <c r="Q17" s="17">
        <v>2750034</v>
      </c>
      <c r="R17" s="84">
        <f t="shared" si="3"/>
        <v>-0.5548975626986931</v>
      </c>
      <c r="S17" s="84">
        <f>+Q17/P17-1</f>
        <v>4.456048599896039</v>
      </c>
      <c r="T17" s="200">
        <v>3242134</v>
      </c>
      <c r="U17" s="189">
        <v>3242134</v>
      </c>
      <c r="V17" s="84">
        <f t="shared" si="5"/>
        <v>0.17894324215627888</v>
      </c>
      <c r="W17" s="84">
        <f t="shared" si="6"/>
        <v>0</v>
      </c>
      <c r="X17" s="222">
        <v>3305767.14</v>
      </c>
      <c r="Y17" s="223">
        <f t="shared" si="8"/>
        <v>3305767.14</v>
      </c>
      <c r="Z17" s="84">
        <f t="shared" si="9"/>
        <v>0.019626930904151463</v>
      </c>
      <c r="AA17" s="100">
        <f t="shared" si="10"/>
        <v>0</v>
      </c>
      <c r="AB17" s="222">
        <v>3305767</v>
      </c>
      <c r="AC17" s="222">
        <v>3305767</v>
      </c>
      <c r="AD17" s="185">
        <f t="shared" si="11"/>
        <v>-4.2350230433640945E-08</v>
      </c>
      <c r="AE17" s="185">
        <f t="shared" si="12"/>
        <v>0</v>
      </c>
      <c r="AF17" s="191">
        <v>3305767</v>
      </c>
      <c r="AG17" s="191">
        <v>3305767</v>
      </c>
      <c r="AH17" s="269">
        <f t="shared" si="0"/>
        <v>0</v>
      </c>
      <c r="AI17" s="270">
        <f t="shared" si="1"/>
        <v>0</v>
      </c>
      <c r="AJ17" s="191">
        <v>3305767</v>
      </c>
      <c r="AK17" s="185">
        <v>0</v>
      </c>
      <c r="AL17" s="185">
        <v>0</v>
      </c>
      <c r="AM17" s="19"/>
      <c r="AN17" s="245"/>
      <c r="AO17" s="226">
        <v>767</v>
      </c>
      <c r="AQ17" s="256"/>
    </row>
    <row r="18" spans="2:43" ht="25.5">
      <c r="B18" s="23" t="s">
        <v>15</v>
      </c>
      <c r="C18" s="60" t="s">
        <v>68</v>
      </c>
      <c r="D18" s="140">
        <v>40330</v>
      </c>
      <c r="E18" s="273" t="s">
        <v>120</v>
      </c>
      <c r="F18" s="144" t="s">
        <v>64</v>
      </c>
      <c r="G18" s="71" t="s">
        <v>64</v>
      </c>
      <c r="H18" s="72" t="s">
        <v>64</v>
      </c>
      <c r="I18" s="132" t="s">
        <v>64</v>
      </c>
      <c r="J18" s="35" t="s">
        <v>64</v>
      </c>
      <c r="K18" s="71" t="s">
        <v>64</v>
      </c>
      <c r="L18" s="133" t="s">
        <v>64</v>
      </c>
      <c r="M18" s="111">
        <v>22097</v>
      </c>
      <c r="N18" s="25">
        <v>22097</v>
      </c>
      <c r="O18" s="176" t="s">
        <v>64</v>
      </c>
      <c r="P18" s="172">
        <v>22097</v>
      </c>
      <c r="Q18" s="18">
        <v>22097</v>
      </c>
      <c r="R18" s="84">
        <f t="shared" si="3"/>
        <v>0</v>
      </c>
      <c r="S18" s="84">
        <f>+Q18/P18-1</f>
        <v>0</v>
      </c>
      <c r="T18" s="200">
        <v>22097</v>
      </c>
      <c r="U18" s="189">
        <v>22097</v>
      </c>
      <c r="V18" s="84">
        <f t="shared" si="5"/>
        <v>0</v>
      </c>
      <c r="W18" s="84">
        <f t="shared" si="6"/>
        <v>0</v>
      </c>
      <c r="X18" s="222">
        <f t="shared" si="7"/>
        <v>22097</v>
      </c>
      <c r="Y18" s="223">
        <f t="shared" si="8"/>
        <v>22097</v>
      </c>
      <c r="Z18" s="84">
        <f t="shared" si="9"/>
        <v>0</v>
      </c>
      <c r="AA18" s="100">
        <f t="shared" si="10"/>
        <v>0</v>
      </c>
      <c r="AB18" s="222">
        <v>22097</v>
      </c>
      <c r="AC18" s="222">
        <v>22097</v>
      </c>
      <c r="AD18" s="185">
        <f t="shared" si="11"/>
        <v>0</v>
      </c>
      <c r="AE18" s="185">
        <f t="shared" si="12"/>
        <v>0</v>
      </c>
      <c r="AF18" s="191">
        <v>22097</v>
      </c>
      <c r="AG18" s="191">
        <v>22097</v>
      </c>
      <c r="AH18" s="269">
        <f t="shared" si="0"/>
        <v>0</v>
      </c>
      <c r="AI18" s="270">
        <f t="shared" si="1"/>
        <v>0</v>
      </c>
      <c r="AJ18" s="191">
        <v>22097</v>
      </c>
      <c r="AK18" s="185">
        <v>0</v>
      </c>
      <c r="AL18" s="185">
        <v>0</v>
      </c>
      <c r="AM18" s="19"/>
      <c r="AN18" s="247"/>
      <c r="AO18" s="226"/>
      <c r="AQ18" s="256"/>
    </row>
    <row r="19" spans="2:43" ht="38.25">
      <c r="B19" s="75"/>
      <c r="C19" s="60" t="s">
        <v>141</v>
      </c>
      <c r="D19" s="140">
        <v>41306</v>
      </c>
      <c r="E19" s="274" t="s">
        <v>133</v>
      </c>
      <c r="F19" s="144" t="s">
        <v>64</v>
      </c>
      <c r="G19" s="71" t="s">
        <v>64</v>
      </c>
      <c r="H19" s="72" t="s">
        <v>64</v>
      </c>
      <c r="I19" s="132" t="s">
        <v>64</v>
      </c>
      <c r="J19" s="35" t="s">
        <v>64</v>
      </c>
      <c r="K19" s="71" t="s">
        <v>64</v>
      </c>
      <c r="L19" s="133" t="s">
        <v>64</v>
      </c>
      <c r="M19" s="35" t="s">
        <v>64</v>
      </c>
      <c r="N19" s="71" t="s">
        <v>64</v>
      </c>
      <c r="O19" s="133" t="s">
        <v>64</v>
      </c>
      <c r="P19" s="172" t="s">
        <v>20</v>
      </c>
      <c r="Q19" s="18">
        <v>5562500</v>
      </c>
      <c r="R19" s="182" t="s">
        <v>64</v>
      </c>
      <c r="S19" s="193" t="s">
        <v>64</v>
      </c>
      <c r="T19" s="201">
        <v>1035333</v>
      </c>
      <c r="U19" s="190">
        <v>1035333</v>
      </c>
      <c r="V19" s="84">
        <f t="shared" si="5"/>
        <v>-0.8138727191011236</v>
      </c>
      <c r="W19" s="84">
        <f t="shared" si="6"/>
        <v>0</v>
      </c>
      <c r="X19" s="222">
        <v>1035552</v>
      </c>
      <c r="Y19" s="223">
        <v>1035552</v>
      </c>
      <c r="Z19" s="84">
        <f t="shared" si="9"/>
        <v>0.00021152614665997937</v>
      </c>
      <c r="AA19" s="100">
        <f t="shared" si="10"/>
        <v>0</v>
      </c>
      <c r="AB19" s="222">
        <v>1035552</v>
      </c>
      <c r="AC19" s="222">
        <v>1035552</v>
      </c>
      <c r="AD19" s="185">
        <f t="shared" si="11"/>
        <v>0</v>
      </c>
      <c r="AE19" s="185">
        <f t="shared" si="12"/>
        <v>0</v>
      </c>
      <c r="AF19" s="191">
        <v>1035552</v>
      </c>
      <c r="AG19" s="191">
        <v>1035552</v>
      </c>
      <c r="AH19" s="269">
        <f t="shared" si="0"/>
        <v>0</v>
      </c>
      <c r="AI19" s="270">
        <f t="shared" si="1"/>
        <v>0</v>
      </c>
      <c r="AJ19" s="191">
        <v>1035552</v>
      </c>
      <c r="AK19" s="185">
        <v>0</v>
      </c>
      <c r="AL19" s="185">
        <v>0</v>
      </c>
      <c r="AM19" s="19"/>
      <c r="AN19" s="245"/>
      <c r="AO19" s="227"/>
      <c r="AQ19" s="256"/>
    </row>
    <row r="20" spans="2:43" ht="38.25">
      <c r="B20" s="75"/>
      <c r="C20" s="60" t="s">
        <v>162</v>
      </c>
      <c r="D20" s="140">
        <v>41671</v>
      </c>
      <c r="E20" s="272" t="s">
        <v>157</v>
      </c>
      <c r="F20" s="144"/>
      <c r="G20" s="144"/>
      <c r="H20" s="144"/>
      <c r="I20" s="179"/>
      <c r="J20" s="144"/>
      <c r="K20" s="144"/>
      <c r="L20" s="179"/>
      <c r="M20" s="72"/>
      <c r="N20" s="71"/>
      <c r="O20" s="179"/>
      <c r="P20" s="195"/>
      <c r="Q20" s="18"/>
      <c r="R20" s="185"/>
      <c r="S20" s="193"/>
      <c r="T20" s="201" t="s">
        <v>20</v>
      </c>
      <c r="U20" s="191">
        <v>2295000</v>
      </c>
      <c r="V20" s="84">
        <v>0</v>
      </c>
      <c r="W20" s="84">
        <v>0</v>
      </c>
      <c r="X20" s="222">
        <v>2246628.57</v>
      </c>
      <c r="Y20" s="223">
        <f t="shared" si="8"/>
        <v>2246628.57</v>
      </c>
      <c r="Z20" s="84">
        <f t="shared" si="9"/>
        <v>-0.02107687581699358</v>
      </c>
      <c r="AA20" s="100">
        <f t="shared" si="10"/>
        <v>0</v>
      </c>
      <c r="AB20" s="222">
        <v>2246629</v>
      </c>
      <c r="AC20" s="222">
        <v>2246629</v>
      </c>
      <c r="AD20" s="185">
        <f t="shared" si="11"/>
        <v>1.9139790441435878E-07</v>
      </c>
      <c r="AE20" s="185">
        <f t="shared" si="12"/>
        <v>0</v>
      </c>
      <c r="AF20" s="191">
        <v>2246629</v>
      </c>
      <c r="AG20" s="191">
        <v>2246629</v>
      </c>
      <c r="AH20" s="269">
        <f t="shared" si="0"/>
        <v>0</v>
      </c>
      <c r="AI20" s="270">
        <f t="shared" si="1"/>
        <v>0</v>
      </c>
      <c r="AJ20" s="191">
        <v>2246629</v>
      </c>
      <c r="AK20" s="185">
        <v>0</v>
      </c>
      <c r="AL20" s="185">
        <v>0</v>
      </c>
      <c r="AM20" s="19"/>
      <c r="AN20" s="245"/>
      <c r="AO20" s="226">
        <v>649</v>
      </c>
      <c r="AQ20" s="256"/>
    </row>
    <row r="21" spans="2:43" ht="25.5">
      <c r="B21" s="75"/>
      <c r="C21" s="60" t="s">
        <v>171</v>
      </c>
      <c r="D21" s="140">
        <v>41974</v>
      </c>
      <c r="E21" s="272" t="s">
        <v>172</v>
      </c>
      <c r="F21" s="144"/>
      <c r="G21" s="144"/>
      <c r="H21" s="144"/>
      <c r="I21" s="179"/>
      <c r="J21" s="144"/>
      <c r="K21" s="144"/>
      <c r="L21" s="179"/>
      <c r="M21" s="72"/>
      <c r="N21" s="71"/>
      <c r="O21" s="179"/>
      <c r="P21" s="195"/>
      <c r="Q21" s="18"/>
      <c r="R21" s="185"/>
      <c r="S21" s="193"/>
      <c r="T21" s="201"/>
      <c r="U21" s="190"/>
      <c r="V21" s="185"/>
      <c r="W21" s="185"/>
      <c r="X21" s="222">
        <v>4992922.66</v>
      </c>
      <c r="Y21" s="223">
        <v>5300000</v>
      </c>
      <c r="Z21" s="84">
        <v>0</v>
      </c>
      <c r="AA21" s="100">
        <f>+Y21/X21-1</f>
        <v>0.061502522853017716</v>
      </c>
      <c r="AB21" s="222">
        <v>5071338</v>
      </c>
      <c r="AC21" s="222">
        <v>5071338</v>
      </c>
      <c r="AD21" s="185">
        <f t="shared" si="11"/>
        <v>-0.04314377358490562</v>
      </c>
      <c r="AE21" s="185">
        <f t="shared" si="12"/>
        <v>0</v>
      </c>
      <c r="AF21" s="191">
        <v>5059278.039999999</v>
      </c>
      <c r="AG21" s="191">
        <v>5059278.039999999</v>
      </c>
      <c r="AH21" s="269">
        <f t="shared" si="0"/>
        <v>-0.00237806275188146</v>
      </c>
      <c r="AI21" s="270">
        <f t="shared" si="1"/>
        <v>0</v>
      </c>
      <c r="AJ21" s="191">
        <v>5059278.039999999</v>
      </c>
      <c r="AK21" s="185">
        <v>0</v>
      </c>
      <c r="AL21" s="185">
        <v>0</v>
      </c>
      <c r="AM21" s="135"/>
      <c r="AN21" s="248"/>
      <c r="AO21" s="226">
        <v>30346</v>
      </c>
      <c r="AQ21" s="256"/>
    </row>
    <row r="22" spans="2:43" ht="25.5">
      <c r="B22" s="75"/>
      <c r="C22" s="60" t="s">
        <v>173</v>
      </c>
      <c r="D22" s="140">
        <v>42795</v>
      </c>
      <c r="E22" s="272" t="s">
        <v>211</v>
      </c>
      <c r="F22" s="144"/>
      <c r="G22" s="144"/>
      <c r="H22" s="144"/>
      <c r="I22" s="179"/>
      <c r="J22" s="144"/>
      <c r="K22" s="144"/>
      <c r="L22" s="179"/>
      <c r="M22" s="72"/>
      <c r="N22" s="71"/>
      <c r="O22" s="179"/>
      <c r="P22" s="195"/>
      <c r="Q22" s="18"/>
      <c r="R22" s="185"/>
      <c r="S22" s="193"/>
      <c r="T22" s="201"/>
      <c r="U22" s="190"/>
      <c r="V22" s="185"/>
      <c r="W22" s="185"/>
      <c r="X22" s="222"/>
      <c r="Y22" s="223">
        <v>1500000</v>
      </c>
      <c r="Z22" s="185"/>
      <c r="AA22" s="100"/>
      <c r="AB22" s="237">
        <v>1625288</v>
      </c>
      <c r="AC22" s="222">
        <v>1777912</v>
      </c>
      <c r="AD22" s="185">
        <f t="shared" si="11"/>
        <v>0.08352533333333323</v>
      </c>
      <c r="AE22" s="185">
        <f t="shared" si="12"/>
        <v>0.09390581853800684</v>
      </c>
      <c r="AF22" s="191">
        <v>1338977.9100000004</v>
      </c>
      <c r="AG22" s="191">
        <v>1338977.9100000004</v>
      </c>
      <c r="AH22" s="269">
        <f t="shared" si="0"/>
        <v>-0.17615960371331085</v>
      </c>
      <c r="AI22" s="270">
        <f t="shared" si="1"/>
        <v>0</v>
      </c>
      <c r="AJ22" s="191">
        <v>1338977.9100000004</v>
      </c>
      <c r="AK22" s="185">
        <v>0</v>
      </c>
      <c r="AL22" s="185">
        <v>0</v>
      </c>
      <c r="AM22" s="135"/>
      <c r="AN22" s="248"/>
      <c r="AO22" s="60">
        <v>30747</v>
      </c>
      <c r="AP22" s="42"/>
      <c r="AQ22" s="256"/>
    </row>
    <row r="23" spans="2:43" ht="12.75">
      <c r="B23" s="75"/>
      <c r="C23" s="60" t="s">
        <v>202</v>
      </c>
      <c r="D23" s="140">
        <v>42339</v>
      </c>
      <c r="E23" s="272" t="s">
        <v>236</v>
      </c>
      <c r="F23" s="144"/>
      <c r="G23" s="144"/>
      <c r="H23" s="144"/>
      <c r="I23" s="179"/>
      <c r="J23" s="144"/>
      <c r="K23" s="144"/>
      <c r="L23" s="179"/>
      <c r="M23" s="72"/>
      <c r="N23" s="71"/>
      <c r="O23" s="179"/>
      <c r="P23" s="195"/>
      <c r="Q23" s="18"/>
      <c r="R23" s="185"/>
      <c r="S23" s="193"/>
      <c r="T23" s="201"/>
      <c r="U23" s="190"/>
      <c r="V23" s="185"/>
      <c r="W23" s="185"/>
      <c r="X23" s="222"/>
      <c r="Y23" s="223">
        <v>1725646.85</v>
      </c>
      <c r="Z23" s="185"/>
      <c r="AA23" s="100"/>
      <c r="AB23" s="237">
        <v>1725647</v>
      </c>
      <c r="AC23" s="222">
        <v>1725647</v>
      </c>
      <c r="AD23" s="185">
        <f t="shared" si="11"/>
        <v>8.692392650111458E-08</v>
      </c>
      <c r="AE23" s="185">
        <f t="shared" si="12"/>
        <v>0</v>
      </c>
      <c r="AF23" s="191">
        <v>1692023.1700000002</v>
      </c>
      <c r="AG23" s="191">
        <v>1692023.1700000002</v>
      </c>
      <c r="AH23" s="269">
        <f t="shared" si="0"/>
        <v>-0.019484767162693095</v>
      </c>
      <c r="AI23" s="270">
        <f t="shared" si="1"/>
        <v>0</v>
      </c>
      <c r="AJ23" s="191">
        <v>1692023.1700000002</v>
      </c>
      <c r="AK23" s="185">
        <v>0</v>
      </c>
      <c r="AL23" s="185">
        <v>0</v>
      </c>
      <c r="AM23" s="135"/>
      <c r="AN23" s="248"/>
      <c r="AO23" s="60">
        <v>30746</v>
      </c>
      <c r="AP23" s="42"/>
      <c r="AQ23" s="256"/>
    </row>
    <row r="24" spans="2:42" ht="22.5" customHeight="1">
      <c r="B24" s="75"/>
      <c r="C24" s="60" t="s">
        <v>203</v>
      </c>
      <c r="D24" s="140">
        <v>41730</v>
      </c>
      <c r="E24" s="272" t="s">
        <v>237</v>
      </c>
      <c r="F24" s="144"/>
      <c r="G24" s="144"/>
      <c r="H24" s="144"/>
      <c r="I24" s="179"/>
      <c r="J24" s="144"/>
      <c r="K24" s="144"/>
      <c r="L24" s="179"/>
      <c r="M24" s="72"/>
      <c r="N24" s="71"/>
      <c r="O24" s="179"/>
      <c r="P24" s="195"/>
      <c r="Q24" s="18"/>
      <c r="R24" s="185"/>
      <c r="S24" s="193"/>
      <c r="T24" s="201"/>
      <c r="U24" s="190"/>
      <c r="V24" s="185"/>
      <c r="W24" s="185"/>
      <c r="X24" s="222"/>
      <c r="Y24" s="223"/>
      <c r="Z24" s="185"/>
      <c r="AA24" s="100"/>
      <c r="AB24" s="237"/>
      <c r="AC24" s="222"/>
      <c r="AD24" s="185"/>
      <c r="AE24" s="242"/>
      <c r="AF24" s="191">
        <v>1725647</v>
      </c>
      <c r="AG24" s="191">
        <v>1725647</v>
      </c>
      <c r="AH24" s="269" t="e">
        <f t="shared" si="0"/>
        <v>#DIV/0!</v>
      </c>
      <c r="AI24" s="270">
        <f t="shared" si="1"/>
        <v>0</v>
      </c>
      <c r="AJ24" s="191">
        <v>1725647</v>
      </c>
      <c r="AK24" s="185">
        <v>0</v>
      </c>
      <c r="AL24" s="185">
        <v>0</v>
      </c>
      <c r="AM24" s="135"/>
      <c r="AN24" s="248"/>
      <c r="AO24" s="60"/>
      <c r="AP24" s="42"/>
    </row>
    <row r="25" spans="2:42" ht="25.5">
      <c r="B25" s="75"/>
      <c r="C25" s="60" t="s">
        <v>220</v>
      </c>
      <c r="D25" s="140">
        <v>43453</v>
      </c>
      <c r="E25" s="272" t="s">
        <v>204</v>
      </c>
      <c r="F25" s="144"/>
      <c r="G25" s="144"/>
      <c r="H25" s="144"/>
      <c r="I25" s="179"/>
      <c r="J25" s="144"/>
      <c r="K25" s="144"/>
      <c r="L25" s="179"/>
      <c r="M25" s="72"/>
      <c r="N25" s="71"/>
      <c r="O25" s="179"/>
      <c r="P25" s="195"/>
      <c r="Q25" s="18"/>
      <c r="R25" s="185"/>
      <c r="S25" s="193"/>
      <c r="T25" s="201"/>
      <c r="U25" s="190"/>
      <c r="V25" s="185"/>
      <c r="W25" s="185"/>
      <c r="X25" s="222"/>
      <c r="Y25" s="223"/>
      <c r="Z25" s="185"/>
      <c r="AA25" s="100"/>
      <c r="AB25" s="237"/>
      <c r="AC25" s="222"/>
      <c r="AD25" s="185"/>
      <c r="AE25" s="242"/>
      <c r="AF25" s="191">
        <v>0</v>
      </c>
      <c r="AG25" s="191">
        <v>1140000</v>
      </c>
      <c r="AH25" s="269">
        <v>0</v>
      </c>
      <c r="AI25" s="270">
        <v>0</v>
      </c>
      <c r="AJ25" s="191">
        <v>1919728.9300000002</v>
      </c>
      <c r="AK25" s="185">
        <v>0.6839727456140352</v>
      </c>
      <c r="AL25" s="185">
        <v>-0.40616616117776594</v>
      </c>
      <c r="AM25" s="135"/>
      <c r="AN25" s="248"/>
      <c r="AO25" s="60"/>
      <c r="AP25" s="42"/>
    </row>
    <row r="26" spans="2:42" ht="25.5">
      <c r="B26" s="75"/>
      <c r="C26" s="60" t="s">
        <v>221</v>
      </c>
      <c r="D26" s="140">
        <v>42915</v>
      </c>
      <c r="E26" s="274" t="s">
        <v>205</v>
      </c>
      <c r="F26" s="144"/>
      <c r="G26" s="144"/>
      <c r="H26" s="144"/>
      <c r="I26" s="179"/>
      <c r="J26" s="144"/>
      <c r="K26" s="144"/>
      <c r="L26" s="179"/>
      <c r="M26" s="72"/>
      <c r="N26" s="71"/>
      <c r="O26" s="179"/>
      <c r="P26" s="195"/>
      <c r="Q26" s="18"/>
      <c r="R26" s="185"/>
      <c r="S26" s="193"/>
      <c r="T26" s="201"/>
      <c r="U26" s="190"/>
      <c r="V26" s="185"/>
      <c r="W26" s="185"/>
      <c r="X26" s="222"/>
      <c r="Y26" s="223"/>
      <c r="Z26" s="185"/>
      <c r="AA26" s="100"/>
      <c r="AB26" s="237"/>
      <c r="AC26" s="222"/>
      <c r="AD26" s="185"/>
      <c r="AE26" s="242"/>
      <c r="AF26" s="191">
        <v>330824.19</v>
      </c>
      <c r="AG26" s="191">
        <v>262000</v>
      </c>
      <c r="AH26" s="269" t="e">
        <f>AF26/AB26-1</f>
        <v>#DIV/0!</v>
      </c>
      <c r="AI26" s="270">
        <f>AG26/AF26-1</f>
        <v>-0.20803856574091517</v>
      </c>
      <c r="AJ26" s="191">
        <v>330872.36</v>
      </c>
      <c r="AK26" s="185">
        <v>0.26287160305343504</v>
      </c>
      <c r="AL26" s="185">
        <v>-0.20815386332058683</v>
      </c>
      <c r="AM26" s="135"/>
      <c r="AN26" s="248"/>
      <c r="AO26" s="60"/>
      <c r="AP26" s="42"/>
    </row>
    <row r="27" spans="2:42" ht="25.5">
      <c r="B27" s="75"/>
      <c r="C27" s="60" t="s">
        <v>223</v>
      </c>
      <c r="D27" s="140">
        <v>43252</v>
      </c>
      <c r="E27" s="274" t="s">
        <v>222</v>
      </c>
      <c r="F27" s="144"/>
      <c r="G27" s="144"/>
      <c r="H27" s="144"/>
      <c r="I27" s="179"/>
      <c r="J27" s="144"/>
      <c r="K27" s="144"/>
      <c r="L27" s="179"/>
      <c r="M27" s="72"/>
      <c r="N27" s="71"/>
      <c r="O27" s="179"/>
      <c r="P27" s="195"/>
      <c r="Q27" s="18"/>
      <c r="R27" s="185"/>
      <c r="S27" s="193"/>
      <c r="T27" s="201"/>
      <c r="U27" s="190"/>
      <c r="V27" s="185"/>
      <c r="W27" s="185"/>
      <c r="X27" s="222"/>
      <c r="Y27" s="223"/>
      <c r="Z27" s="185"/>
      <c r="AA27" s="100"/>
      <c r="AB27" s="237"/>
      <c r="AC27" s="222"/>
      <c r="AD27" s="185"/>
      <c r="AE27" s="242"/>
      <c r="AF27" s="191">
        <v>244000</v>
      </c>
      <c r="AG27" s="191">
        <v>244000</v>
      </c>
      <c r="AH27" s="269" t="e">
        <f>AF27/AB27-1</f>
        <v>#DIV/0!</v>
      </c>
      <c r="AI27" s="270">
        <f>AG27/AF27-1</f>
        <v>0</v>
      </c>
      <c r="AJ27" s="191">
        <v>244000</v>
      </c>
      <c r="AK27" s="234">
        <v>0</v>
      </c>
      <c r="AL27" s="234">
        <v>0</v>
      </c>
      <c r="AM27" s="135"/>
      <c r="AN27" s="248"/>
      <c r="AO27" s="60"/>
      <c r="AP27" s="42"/>
    </row>
    <row r="28" spans="2:42" ht="12.75">
      <c r="B28" s="75" t="s">
        <v>142</v>
      </c>
      <c r="C28" s="60" t="s">
        <v>238</v>
      </c>
      <c r="D28" s="140">
        <v>43252</v>
      </c>
      <c r="E28" s="274" t="s">
        <v>239</v>
      </c>
      <c r="F28" s="144"/>
      <c r="G28" s="144"/>
      <c r="H28" s="144"/>
      <c r="I28" s="179"/>
      <c r="J28" s="144"/>
      <c r="K28" s="144"/>
      <c r="L28" s="179"/>
      <c r="M28" s="72"/>
      <c r="N28" s="71"/>
      <c r="O28" s="179"/>
      <c r="P28" s="195"/>
      <c r="Q28" s="18"/>
      <c r="R28" s="185"/>
      <c r="S28" s="193"/>
      <c r="T28" s="201"/>
      <c r="U28" s="190"/>
      <c r="V28" s="185"/>
      <c r="W28" s="185"/>
      <c r="X28" s="222"/>
      <c r="Y28" s="223"/>
      <c r="Z28" s="185"/>
      <c r="AA28" s="100"/>
      <c r="AB28" s="237"/>
      <c r="AC28" s="222"/>
      <c r="AD28" s="185"/>
      <c r="AE28" s="242"/>
      <c r="AF28" s="191">
        <v>0</v>
      </c>
      <c r="AG28" s="191">
        <v>1778000</v>
      </c>
      <c r="AH28" s="269">
        <v>0</v>
      </c>
      <c r="AI28" s="270">
        <v>0</v>
      </c>
      <c r="AJ28" s="191">
        <v>1200324.3199999998</v>
      </c>
      <c r="AK28" s="234">
        <v>-0.4107391654393717</v>
      </c>
      <c r="AL28" s="185">
        <v>0.6970413462921423</v>
      </c>
      <c r="AM28" s="135"/>
      <c r="AN28" s="248"/>
      <c r="AO28" s="60"/>
      <c r="AP28" s="42"/>
    </row>
    <row r="29" spans="2:42" ht="25.5">
      <c r="B29" s="75" t="s">
        <v>142</v>
      </c>
      <c r="C29" s="60" t="s">
        <v>240</v>
      </c>
      <c r="D29" s="140">
        <v>43617</v>
      </c>
      <c r="E29" s="274" t="s">
        <v>241</v>
      </c>
      <c r="F29" s="144"/>
      <c r="G29" s="144"/>
      <c r="H29" s="144"/>
      <c r="I29" s="179"/>
      <c r="J29" s="144"/>
      <c r="K29" s="144"/>
      <c r="L29" s="179"/>
      <c r="M29" s="72"/>
      <c r="N29" s="71"/>
      <c r="O29" s="179"/>
      <c r="P29" s="195"/>
      <c r="Q29" s="18"/>
      <c r="R29" s="185"/>
      <c r="S29" s="193"/>
      <c r="T29" s="201"/>
      <c r="U29" s="190"/>
      <c r="V29" s="185"/>
      <c r="W29" s="185"/>
      <c r="X29" s="222"/>
      <c r="Y29" s="223"/>
      <c r="Z29" s="185"/>
      <c r="AA29" s="100"/>
      <c r="AB29" s="237"/>
      <c r="AC29" s="222"/>
      <c r="AD29" s="185"/>
      <c r="AE29" s="242"/>
      <c r="AF29" s="191">
        <v>27999.49</v>
      </c>
      <c r="AG29" s="191">
        <v>1044000</v>
      </c>
      <c r="AH29" s="269">
        <v>0</v>
      </c>
      <c r="AI29" s="270">
        <f>AG29/AF29-1</f>
        <v>36.28639343073748</v>
      </c>
      <c r="AJ29" s="191">
        <v>302079.67000000004</v>
      </c>
      <c r="AK29" s="234">
        <v>-0.45766666068222617</v>
      </c>
      <c r="AL29" s="234">
        <v>0.8438844295612475</v>
      </c>
      <c r="AM29" s="135"/>
      <c r="AN29" s="248"/>
      <c r="AO29" s="60"/>
      <c r="AP29" s="42"/>
    </row>
    <row r="30" spans="2:42" ht="38.25">
      <c r="B30" s="75" t="s">
        <v>142</v>
      </c>
      <c r="C30" s="60" t="s">
        <v>242</v>
      </c>
      <c r="D30" s="140">
        <v>43252</v>
      </c>
      <c r="E30" s="274" t="s">
        <v>243</v>
      </c>
      <c r="F30" s="144"/>
      <c r="G30" s="144"/>
      <c r="H30" s="144"/>
      <c r="I30" s="179"/>
      <c r="J30" s="144"/>
      <c r="K30" s="144"/>
      <c r="L30" s="179"/>
      <c r="M30" s="72"/>
      <c r="N30" s="71"/>
      <c r="O30" s="179"/>
      <c r="P30" s="195"/>
      <c r="Q30" s="18"/>
      <c r="R30" s="185"/>
      <c r="S30" s="193"/>
      <c r="T30" s="201"/>
      <c r="U30" s="190"/>
      <c r="V30" s="185"/>
      <c r="W30" s="185"/>
      <c r="X30" s="222"/>
      <c r="Y30" s="223"/>
      <c r="Z30" s="185"/>
      <c r="AA30" s="100"/>
      <c r="AB30" s="237"/>
      <c r="AC30" s="222"/>
      <c r="AD30" s="185"/>
      <c r="AE30" s="242"/>
      <c r="AF30" s="191">
        <v>0</v>
      </c>
      <c r="AG30" s="191">
        <v>1216000</v>
      </c>
      <c r="AH30" s="269">
        <v>0</v>
      </c>
      <c r="AI30" s="270">
        <v>0</v>
      </c>
      <c r="AJ30" s="191">
        <v>1344938.51</v>
      </c>
      <c r="AK30" s="185">
        <v>0.10603495888157899</v>
      </c>
      <c r="AL30" s="185">
        <v>-0.09586944610575543</v>
      </c>
      <c r="AM30" s="135"/>
      <c r="AN30" s="248"/>
      <c r="AO30" s="60"/>
      <c r="AP30" s="42"/>
    </row>
    <row r="31" spans="2:42" ht="25.5">
      <c r="B31" s="75" t="s">
        <v>142</v>
      </c>
      <c r="C31" s="60" t="s">
        <v>244</v>
      </c>
      <c r="D31" s="140">
        <v>43819</v>
      </c>
      <c r="E31" s="274" t="s">
        <v>245</v>
      </c>
      <c r="F31" s="144"/>
      <c r="G31" s="144"/>
      <c r="H31" s="144"/>
      <c r="I31" s="179"/>
      <c r="J31" s="144"/>
      <c r="K31" s="144"/>
      <c r="L31" s="179"/>
      <c r="M31" s="72"/>
      <c r="N31" s="71"/>
      <c r="O31" s="179"/>
      <c r="P31" s="195"/>
      <c r="Q31" s="18"/>
      <c r="R31" s="185"/>
      <c r="S31" s="193"/>
      <c r="T31" s="201"/>
      <c r="U31" s="190"/>
      <c r="V31" s="185"/>
      <c r="W31" s="185"/>
      <c r="X31" s="222"/>
      <c r="Y31" s="223"/>
      <c r="Z31" s="185"/>
      <c r="AA31" s="100"/>
      <c r="AB31" s="237"/>
      <c r="AC31" s="222"/>
      <c r="AD31" s="185"/>
      <c r="AE31" s="242"/>
      <c r="AF31" s="191" t="s">
        <v>64</v>
      </c>
      <c r="AG31" s="191" t="s">
        <v>64</v>
      </c>
      <c r="AH31" s="269"/>
      <c r="AI31" s="270"/>
      <c r="AJ31" s="191" t="s">
        <v>64</v>
      </c>
      <c r="AK31" s="185" t="s">
        <v>194</v>
      </c>
      <c r="AL31" s="242" t="s">
        <v>194</v>
      </c>
      <c r="AM31" s="135"/>
      <c r="AN31" s="248"/>
      <c r="AO31" s="60"/>
      <c r="AP31" s="42"/>
    </row>
    <row r="32" spans="2:42" ht="25.5">
      <c r="B32" s="75" t="s">
        <v>142</v>
      </c>
      <c r="C32" s="60" t="s">
        <v>246</v>
      </c>
      <c r="D32" s="140">
        <v>43617</v>
      </c>
      <c r="E32" s="274" t="s">
        <v>247</v>
      </c>
      <c r="F32" s="144"/>
      <c r="G32" s="144"/>
      <c r="H32" s="144"/>
      <c r="I32" s="179"/>
      <c r="J32" s="144"/>
      <c r="K32" s="144"/>
      <c r="L32" s="179"/>
      <c r="M32" s="72"/>
      <c r="N32" s="71"/>
      <c r="O32" s="179"/>
      <c r="P32" s="195"/>
      <c r="Q32" s="18"/>
      <c r="R32" s="185"/>
      <c r="S32" s="193"/>
      <c r="T32" s="201"/>
      <c r="U32" s="190"/>
      <c r="V32" s="185"/>
      <c r="W32" s="185"/>
      <c r="X32" s="222"/>
      <c r="Y32" s="223"/>
      <c r="Z32" s="185"/>
      <c r="AA32" s="100"/>
      <c r="AB32" s="237"/>
      <c r="AC32" s="222"/>
      <c r="AD32" s="185"/>
      <c r="AE32" s="242"/>
      <c r="AF32" s="191" t="s">
        <v>64</v>
      </c>
      <c r="AG32" s="191" t="s">
        <v>64</v>
      </c>
      <c r="AH32" s="269"/>
      <c r="AI32" s="270"/>
      <c r="AJ32" s="191" t="s">
        <v>64</v>
      </c>
      <c r="AK32" s="185" t="s">
        <v>194</v>
      </c>
      <c r="AL32" s="242" t="s">
        <v>194</v>
      </c>
      <c r="AM32" s="135"/>
      <c r="AN32" s="248"/>
      <c r="AO32" s="60"/>
      <c r="AP32" s="42"/>
    </row>
    <row r="33" spans="2:42" ht="12.75">
      <c r="B33" s="75"/>
      <c r="C33" s="61"/>
      <c r="D33" s="140"/>
      <c r="E33" s="220"/>
      <c r="F33" s="144"/>
      <c r="G33" s="144"/>
      <c r="H33" s="144"/>
      <c r="I33" s="179"/>
      <c r="J33" s="144"/>
      <c r="K33" s="144"/>
      <c r="L33" s="179"/>
      <c r="M33" s="72"/>
      <c r="N33" s="71"/>
      <c r="O33" s="179"/>
      <c r="P33" s="195"/>
      <c r="Q33" s="18"/>
      <c r="R33" s="185"/>
      <c r="S33" s="193"/>
      <c r="T33" s="201"/>
      <c r="U33" s="190"/>
      <c r="V33" s="185"/>
      <c r="W33" s="185"/>
      <c r="X33" s="222"/>
      <c r="Y33" s="223"/>
      <c r="Z33" s="185"/>
      <c r="AA33" s="100"/>
      <c r="AB33" s="237"/>
      <c r="AC33" s="222"/>
      <c r="AD33" s="185"/>
      <c r="AE33" s="242"/>
      <c r="AF33" s="237"/>
      <c r="AG33" s="222"/>
      <c r="AH33" s="185"/>
      <c r="AI33" s="242"/>
      <c r="AJ33" s="237"/>
      <c r="AK33" s="185"/>
      <c r="AL33" s="242"/>
      <c r="AM33" s="135"/>
      <c r="AN33" s="248"/>
      <c r="AO33" s="60"/>
      <c r="AP33" s="42"/>
    </row>
    <row r="34" spans="2:42" ht="13.5" thickBot="1">
      <c r="B34" s="74"/>
      <c r="C34" s="180"/>
      <c r="D34" s="141"/>
      <c r="E34" s="173"/>
      <c r="F34" s="169"/>
      <c r="G34" s="169"/>
      <c r="H34" s="169"/>
      <c r="I34" s="174"/>
      <c r="J34" s="169"/>
      <c r="K34" s="169"/>
      <c r="L34" s="174"/>
      <c r="M34" s="198"/>
      <c r="N34" s="197"/>
      <c r="O34" s="174"/>
      <c r="P34" s="196"/>
      <c r="Q34" s="158"/>
      <c r="R34" s="178"/>
      <c r="S34" s="194"/>
      <c r="T34" s="202"/>
      <c r="U34" s="192"/>
      <c r="V34" s="178"/>
      <c r="W34" s="178"/>
      <c r="X34" s="224"/>
      <c r="Y34" s="225"/>
      <c r="Z34" s="178"/>
      <c r="AA34" s="239"/>
      <c r="AB34" s="238"/>
      <c r="AC34" s="235"/>
      <c r="AD34" s="178"/>
      <c r="AE34" s="178"/>
      <c r="AF34" s="238"/>
      <c r="AG34" s="235"/>
      <c r="AH34" s="178"/>
      <c r="AI34" s="178"/>
      <c r="AJ34" s="238"/>
      <c r="AK34" s="178"/>
      <c r="AL34" s="178"/>
      <c r="AM34" s="186"/>
      <c r="AN34" s="245"/>
      <c r="AO34" s="60"/>
      <c r="AP34" s="42"/>
    </row>
    <row r="35" spans="2:41" ht="12.75">
      <c r="B35" s="45"/>
      <c r="C35" s="46"/>
      <c r="D35" s="46"/>
      <c r="E35" s="46"/>
      <c r="F35" s="47"/>
      <c r="G35" s="47"/>
      <c r="H35" s="47"/>
      <c r="I35" s="48"/>
      <c r="J35" s="47"/>
      <c r="K35" s="47"/>
      <c r="L35" s="48"/>
      <c r="M35" s="48"/>
      <c r="N35" s="48"/>
      <c r="O35" s="48"/>
      <c r="P35" s="47"/>
      <c r="Q35" s="47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N35" s="49"/>
      <c r="AO35" s="19"/>
    </row>
    <row r="36" spans="2:41" ht="12.75">
      <c r="B36" s="45"/>
      <c r="C36" s="46"/>
      <c r="D36" s="46"/>
      <c r="E36" s="46"/>
      <c r="F36" s="47"/>
      <c r="G36" s="47"/>
      <c r="H36" s="47"/>
      <c r="I36" s="48"/>
      <c r="J36" s="47"/>
      <c r="K36" s="47"/>
      <c r="L36" s="48"/>
      <c r="M36" s="48"/>
      <c r="N36" s="48"/>
      <c r="O36" s="48"/>
      <c r="P36" s="47"/>
      <c r="Q36" s="47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N36" s="49"/>
      <c r="AO36" s="19"/>
    </row>
    <row r="37" spans="2:41" ht="12.75">
      <c r="B37" s="45"/>
      <c r="C37" s="46"/>
      <c r="D37" s="46"/>
      <c r="E37" s="46"/>
      <c r="F37" s="47"/>
      <c r="G37" s="47"/>
      <c r="H37" s="47"/>
      <c r="I37" s="48"/>
      <c r="J37" s="47"/>
      <c r="K37" s="47"/>
      <c r="L37" s="48"/>
      <c r="M37" s="48"/>
      <c r="N37" s="48"/>
      <c r="O37" s="48"/>
      <c r="P37" s="47"/>
      <c r="Q37" s="47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258"/>
      <c r="AG37" s="48"/>
      <c r="AH37" s="48"/>
      <c r="AI37" s="48"/>
      <c r="AJ37" s="258"/>
      <c r="AK37" s="48"/>
      <c r="AL37" s="48"/>
      <c r="AN37" s="49"/>
      <c r="AO37" s="19"/>
    </row>
    <row r="38" spans="2:41" ht="12.75">
      <c r="B38" s="45"/>
      <c r="C38" s="46"/>
      <c r="D38" s="46"/>
      <c r="E38" s="46"/>
      <c r="F38" s="47"/>
      <c r="G38" s="47"/>
      <c r="H38" s="47"/>
      <c r="I38" s="48"/>
      <c r="J38" s="47"/>
      <c r="K38" s="47"/>
      <c r="L38" s="48"/>
      <c r="M38" s="48"/>
      <c r="N38" s="48"/>
      <c r="O38" s="48"/>
      <c r="P38" s="47"/>
      <c r="Q38" s="47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N38" s="49"/>
      <c r="AO38" s="19"/>
    </row>
    <row r="39" spans="2:41" ht="12.75">
      <c r="B39" s="45"/>
      <c r="C39" s="46"/>
      <c r="D39" s="46"/>
      <c r="E39" s="46"/>
      <c r="F39" s="47"/>
      <c r="G39" s="47"/>
      <c r="H39" s="47"/>
      <c r="I39" s="48"/>
      <c r="J39" s="47"/>
      <c r="K39" s="47"/>
      <c r="L39" s="48"/>
      <c r="M39" s="48"/>
      <c r="N39" s="48"/>
      <c r="O39" s="48"/>
      <c r="P39" s="47"/>
      <c r="Q39" s="47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N39" s="49"/>
      <c r="AO39" s="19"/>
    </row>
    <row r="40" spans="2:41" ht="12.75">
      <c r="B40" s="45"/>
      <c r="C40" s="46"/>
      <c r="D40" s="46"/>
      <c r="E40" s="46"/>
      <c r="F40" s="47"/>
      <c r="G40" s="47"/>
      <c r="H40" s="47"/>
      <c r="I40" s="48"/>
      <c r="J40" s="47"/>
      <c r="K40" s="47"/>
      <c r="L40" s="48"/>
      <c r="M40" s="48"/>
      <c r="N40" s="48"/>
      <c r="O40" s="48"/>
      <c r="P40" s="47"/>
      <c r="Q40" s="47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N40" s="49"/>
      <c r="AO40" s="19"/>
    </row>
    <row r="41" spans="2:41" ht="12.75">
      <c r="B41" s="55" t="s">
        <v>15</v>
      </c>
      <c r="C41" s="56" t="s">
        <v>61</v>
      </c>
      <c r="D41" s="46"/>
      <c r="E41" s="46"/>
      <c r="F41" s="47"/>
      <c r="G41" s="47"/>
      <c r="H41" s="47"/>
      <c r="I41" s="48"/>
      <c r="J41" s="47"/>
      <c r="K41" s="47"/>
      <c r="L41" s="48"/>
      <c r="M41" s="48"/>
      <c r="N41" s="48"/>
      <c r="O41" s="48"/>
      <c r="P41" s="47"/>
      <c r="Q41" s="47"/>
      <c r="R41" s="47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N41" s="49"/>
      <c r="AO41" s="19"/>
    </row>
    <row r="42" spans="2:41" ht="12.75">
      <c r="B42" s="45"/>
      <c r="C42" s="46"/>
      <c r="D42" s="46"/>
      <c r="E42" s="46"/>
      <c r="F42" s="47"/>
      <c r="G42" s="47"/>
      <c r="H42" s="47"/>
      <c r="I42" s="48"/>
      <c r="J42" s="47"/>
      <c r="K42" s="47"/>
      <c r="L42" s="48"/>
      <c r="M42" s="48"/>
      <c r="N42" s="48"/>
      <c r="O42" s="48"/>
      <c r="P42" s="47"/>
      <c r="Q42" s="47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N42" s="49"/>
      <c r="AO42" s="19"/>
    </row>
    <row r="43" spans="2:15" ht="12.75">
      <c r="B43" s="45"/>
      <c r="C43" s="46"/>
      <c r="D43" s="46"/>
      <c r="E43" s="46"/>
      <c r="F43" s="50"/>
      <c r="H43" s="50"/>
      <c r="I43" s="51"/>
      <c r="K43" s="50"/>
      <c r="L43" s="51"/>
      <c r="M43" s="51"/>
      <c r="N43" s="51"/>
      <c r="O43" s="51"/>
    </row>
    <row r="44" spans="2:15" ht="12.75">
      <c r="B44" s="45"/>
      <c r="C44" s="46"/>
      <c r="D44" s="46"/>
      <c r="E44" s="52"/>
      <c r="F44" s="50"/>
      <c r="G44" s="53"/>
      <c r="H44" s="50"/>
      <c r="I44" s="51"/>
      <c r="J44" s="53"/>
      <c r="K44" s="50"/>
      <c r="L44" s="51"/>
      <c r="M44" s="51"/>
      <c r="N44" s="51"/>
      <c r="O44" s="51"/>
    </row>
    <row r="45" spans="2:15" ht="12.75">
      <c r="B45" s="45"/>
      <c r="C45" s="46"/>
      <c r="D45" s="46"/>
      <c r="E45" s="54"/>
      <c r="F45" s="50"/>
      <c r="G45" s="53"/>
      <c r="H45" s="50"/>
      <c r="I45" s="51"/>
      <c r="J45" s="53"/>
      <c r="K45" s="50"/>
      <c r="L45" s="51"/>
      <c r="M45" s="51"/>
      <c r="N45" s="51"/>
      <c r="O45" s="51"/>
    </row>
    <row r="46" spans="2:15" ht="12.75">
      <c r="B46" s="45"/>
      <c r="C46" s="46"/>
      <c r="D46" s="46"/>
      <c r="E46" s="46"/>
      <c r="F46" s="50"/>
      <c r="G46" s="53"/>
      <c r="H46" s="50"/>
      <c r="I46" s="51"/>
      <c r="J46" s="53"/>
      <c r="K46" s="50"/>
      <c r="L46" s="81"/>
      <c r="M46" s="51"/>
      <c r="N46" s="51"/>
      <c r="O46" s="51"/>
    </row>
    <row r="47" spans="2:15" ht="12.75">
      <c r="B47" s="45"/>
      <c r="C47" s="55"/>
      <c r="D47" s="56"/>
      <c r="E47" s="46"/>
      <c r="F47" s="50"/>
      <c r="G47" s="50"/>
      <c r="H47" s="50"/>
      <c r="I47" s="51"/>
      <c r="J47" s="50"/>
      <c r="K47" s="50"/>
      <c r="L47" s="51"/>
      <c r="M47" s="51"/>
      <c r="N47" s="51"/>
      <c r="O47" s="51"/>
    </row>
    <row r="48" spans="2:15" ht="12.75">
      <c r="B48" s="45"/>
      <c r="C48" s="55"/>
      <c r="D48" s="56"/>
      <c r="E48" s="46"/>
      <c r="F48" s="50"/>
      <c r="G48" s="53"/>
      <c r="H48" s="50"/>
      <c r="I48" s="51"/>
      <c r="J48" s="53"/>
      <c r="K48" s="50"/>
      <c r="L48" s="51"/>
      <c r="M48" s="51"/>
      <c r="N48" s="51"/>
      <c r="O48" s="51"/>
    </row>
    <row r="49" spans="2:15" ht="12.75">
      <c r="B49" s="45"/>
      <c r="C49" s="55"/>
      <c r="D49" s="56"/>
      <c r="E49" s="46"/>
      <c r="F49" s="50"/>
      <c r="G49" s="50"/>
      <c r="H49" s="50"/>
      <c r="I49" s="51"/>
      <c r="J49" s="50"/>
      <c r="K49" s="50"/>
      <c r="L49" s="51"/>
      <c r="M49" s="51"/>
      <c r="N49" s="51"/>
      <c r="O49" s="51"/>
    </row>
    <row r="50" spans="2:15" ht="12.75">
      <c r="B50" s="45"/>
      <c r="C50" s="46"/>
      <c r="D50" s="46"/>
      <c r="E50" s="46"/>
      <c r="F50" s="50"/>
      <c r="H50" s="50"/>
      <c r="I50" s="51"/>
      <c r="K50" s="50"/>
      <c r="L50" s="51"/>
      <c r="M50" s="51"/>
      <c r="N50" s="51"/>
      <c r="O50" s="51"/>
    </row>
    <row r="51" spans="2:15" ht="12.75">
      <c r="B51" s="45"/>
      <c r="C51" s="46"/>
      <c r="D51" s="46"/>
      <c r="E51" s="46"/>
      <c r="F51" s="50"/>
      <c r="G51" s="50"/>
      <c r="H51" s="50"/>
      <c r="I51" s="51"/>
      <c r="J51" s="50"/>
      <c r="K51" s="50"/>
      <c r="L51" s="51"/>
      <c r="M51" s="51"/>
      <c r="N51" s="51"/>
      <c r="O51" s="51"/>
    </row>
    <row r="52" spans="2:15" ht="12.75">
      <c r="B52" s="45"/>
      <c r="C52" s="46"/>
      <c r="D52" s="46"/>
      <c r="E52" s="46"/>
      <c r="F52" s="50"/>
      <c r="G52" s="50"/>
      <c r="H52" s="50"/>
      <c r="I52" s="51"/>
      <c r="J52" s="50"/>
      <c r="K52" s="50"/>
      <c r="L52" s="51"/>
      <c r="M52" s="51"/>
      <c r="N52" s="51"/>
      <c r="O52" s="51"/>
    </row>
    <row r="53" ht="12.75">
      <c r="E53" s="46"/>
    </row>
    <row r="54" ht="12.75">
      <c r="E54" s="46"/>
    </row>
    <row r="55" ht="12.75">
      <c r="E55" s="46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</sheetData>
  <sheetProtection/>
  <mergeCells count="11">
    <mergeCell ref="F3:S3"/>
    <mergeCell ref="X3:AA3"/>
    <mergeCell ref="AB3:AE3"/>
    <mergeCell ref="AF3:AI3"/>
    <mergeCell ref="AJ3:AL3"/>
    <mergeCell ref="AN3:AN5"/>
    <mergeCell ref="B3:B5"/>
    <mergeCell ref="C3:C5"/>
    <mergeCell ref="E3:E5"/>
    <mergeCell ref="D3:D5"/>
    <mergeCell ref="T3:W3"/>
  </mergeCells>
  <printOptions horizontalCentered="1"/>
  <pageMargins left="0.75" right="0.75" top="1.04" bottom="0.57" header="0.5" footer="0.5"/>
  <pageSetup fitToHeight="0" fitToWidth="1" horizontalDpi="600" verticalDpi="600" orientation="landscape" paperSize="17" r:id="rId1"/>
  <headerFooter alignWithMargins="0">
    <oddHeader>&amp;CAEP Transmission Formula Rate
SUMMARY INPUT DATA -- Worksheets F and 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U86"/>
  <sheetViews>
    <sheetView zoomScale="90" zoomScaleNormal="90" zoomScaleSheetLayoutView="85" zoomScalePageLayoutView="0" workbookViewId="0" topLeftCell="A1">
      <pane xSplit="5" ySplit="5" topLeftCell="AG6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G6" sqref="AG6"/>
    </sheetView>
  </sheetViews>
  <sheetFormatPr defaultColWidth="9.140625" defaultRowHeight="12.75"/>
  <cols>
    <col min="1" max="1" width="1.8515625" style="0" customWidth="1"/>
    <col min="2" max="2" width="6.28125" style="0" bestFit="1" customWidth="1"/>
    <col min="3" max="3" width="8.421875" style="0" customWidth="1"/>
    <col min="4" max="4" width="13.7109375" style="0" customWidth="1"/>
    <col min="5" max="5" width="33.140625" style="0" customWidth="1"/>
    <col min="6" max="6" width="12.8515625" style="0" hidden="1" customWidth="1"/>
    <col min="7" max="7" width="12.57421875" style="0" hidden="1" customWidth="1"/>
    <col min="8" max="8" width="12.7109375" style="0" hidden="1" customWidth="1"/>
    <col min="9" max="9" width="10.28125" style="0" hidden="1" customWidth="1"/>
    <col min="10" max="10" width="12.421875" style="0" hidden="1" customWidth="1"/>
    <col min="11" max="12" width="11.8515625" style="0" hidden="1" customWidth="1"/>
    <col min="13" max="13" width="11.7109375" style="0" hidden="1" customWidth="1"/>
    <col min="14" max="14" width="12.421875" style="0" hidden="1" customWidth="1"/>
    <col min="15" max="15" width="11.8515625" style="0" hidden="1" customWidth="1"/>
    <col min="16" max="16" width="2.57421875" style="0" hidden="1" customWidth="1"/>
    <col min="17" max="17" width="15.421875" style="0" hidden="1" customWidth="1"/>
    <col min="18" max="19" width="12.7109375" style="0" hidden="1" customWidth="1"/>
    <col min="20" max="21" width="12.57421875" style="0" hidden="1" customWidth="1"/>
    <col min="22" max="22" width="15.7109375" style="0" hidden="1" customWidth="1"/>
    <col min="23" max="28" width="12.57421875" style="0" hidden="1" customWidth="1"/>
    <col min="29" max="30" width="16.8515625" style="0" hidden="1" customWidth="1"/>
    <col min="31" max="32" width="12.57421875" style="0" hidden="1" customWidth="1"/>
    <col min="33" max="34" width="16.8515625" style="0" bestFit="1" customWidth="1"/>
    <col min="35" max="36" width="12.57421875" style="0" customWidth="1"/>
    <col min="37" max="37" width="16.8515625" style="0" bestFit="1" customWidth="1"/>
    <col min="38" max="39" width="12.57421875" style="0" customWidth="1"/>
    <col min="40" max="40" width="1.57421875" style="0" customWidth="1"/>
    <col min="41" max="41" width="32.421875" style="1" customWidth="1"/>
    <col min="42" max="42" width="18.7109375" style="0" bestFit="1" customWidth="1"/>
  </cols>
  <sheetData>
    <row r="2" ht="13.5" thickBot="1"/>
    <row r="3" spans="2:41" ht="17.25" customHeight="1" thickBot="1">
      <c r="B3" s="309" t="s">
        <v>0</v>
      </c>
      <c r="C3" s="331" t="s">
        <v>62</v>
      </c>
      <c r="D3" s="331" t="s">
        <v>63</v>
      </c>
      <c r="E3" s="312" t="s">
        <v>1</v>
      </c>
      <c r="F3" s="321" t="s">
        <v>95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3"/>
      <c r="U3" s="334"/>
      <c r="V3" s="319"/>
      <c r="W3" s="319"/>
      <c r="X3" s="320"/>
      <c r="Y3" s="324" t="s">
        <v>96</v>
      </c>
      <c r="Z3" s="325"/>
      <c r="AA3" s="325"/>
      <c r="AB3" s="326"/>
      <c r="AC3" s="327" t="s">
        <v>96</v>
      </c>
      <c r="AD3" s="304"/>
      <c r="AE3" s="304"/>
      <c r="AF3" s="305"/>
      <c r="AG3" s="327" t="s">
        <v>96</v>
      </c>
      <c r="AH3" s="304"/>
      <c r="AI3" s="304"/>
      <c r="AJ3" s="305"/>
      <c r="AK3" s="327" t="s">
        <v>96</v>
      </c>
      <c r="AL3" s="304"/>
      <c r="AM3" s="305"/>
      <c r="AO3" s="306" t="s">
        <v>2</v>
      </c>
    </row>
    <row r="4" spans="2:41" ht="17.25" customHeight="1" thickBot="1">
      <c r="B4" s="310"/>
      <c r="C4" s="314"/>
      <c r="D4" s="314"/>
      <c r="E4" s="333"/>
      <c r="F4" s="3" t="s">
        <v>3</v>
      </c>
      <c r="G4" s="66" t="s">
        <v>69</v>
      </c>
      <c r="H4" s="4"/>
      <c r="I4" s="5"/>
      <c r="J4" s="105" t="s">
        <v>100</v>
      </c>
      <c r="K4" s="118"/>
      <c r="L4" s="119"/>
      <c r="M4" s="127" t="s">
        <v>105</v>
      </c>
      <c r="N4" s="106"/>
      <c r="O4" s="128"/>
      <c r="P4" s="89"/>
      <c r="Q4" s="164" t="s">
        <v>121</v>
      </c>
      <c r="R4" s="159"/>
      <c r="S4" s="2"/>
      <c r="T4" s="58"/>
      <c r="U4" s="164" t="s">
        <v>144</v>
      </c>
      <c r="V4" s="159"/>
      <c r="W4" s="2"/>
      <c r="X4" s="58"/>
      <c r="Y4" s="230" t="s">
        <v>166</v>
      </c>
      <c r="Z4" s="231"/>
      <c r="AA4" s="2"/>
      <c r="AB4" s="58"/>
      <c r="AC4" s="98" t="s">
        <v>193</v>
      </c>
      <c r="AD4" s="83"/>
      <c r="AE4" s="2"/>
      <c r="AF4" s="58"/>
      <c r="AG4" s="98" t="s">
        <v>218</v>
      </c>
      <c r="AH4" s="83"/>
      <c r="AI4" s="2"/>
      <c r="AJ4" s="58"/>
      <c r="AK4" s="98" t="s">
        <v>228</v>
      </c>
      <c r="AL4" s="2"/>
      <c r="AM4" s="58"/>
      <c r="AO4" s="328"/>
    </row>
    <row r="5" spans="2:42" ht="66" customHeight="1" thickBot="1">
      <c r="B5" s="330"/>
      <c r="C5" s="332"/>
      <c r="D5" s="332"/>
      <c r="E5" s="332"/>
      <c r="F5" s="6" t="s">
        <v>65</v>
      </c>
      <c r="G5" s="7" t="s">
        <v>99</v>
      </c>
      <c r="H5" s="7" t="s">
        <v>98</v>
      </c>
      <c r="I5" s="8" t="s">
        <v>4</v>
      </c>
      <c r="J5" s="99" t="s">
        <v>101</v>
      </c>
      <c r="K5" s="7" t="s">
        <v>102</v>
      </c>
      <c r="L5" s="59" t="s">
        <v>103</v>
      </c>
      <c r="M5" s="99" t="s">
        <v>106</v>
      </c>
      <c r="N5" s="7" t="s">
        <v>107</v>
      </c>
      <c r="O5" s="59" t="s">
        <v>122</v>
      </c>
      <c r="P5" s="57"/>
      <c r="Q5" s="7" t="s">
        <v>123</v>
      </c>
      <c r="R5" s="7" t="s">
        <v>124</v>
      </c>
      <c r="S5" s="57" t="s">
        <v>125</v>
      </c>
      <c r="T5" s="59" t="s">
        <v>126</v>
      </c>
      <c r="U5" s="7" t="s">
        <v>147</v>
      </c>
      <c r="V5" s="7" t="s">
        <v>148</v>
      </c>
      <c r="W5" s="57" t="s">
        <v>145</v>
      </c>
      <c r="X5" s="59" t="s">
        <v>146</v>
      </c>
      <c r="Y5" s="7" t="s">
        <v>167</v>
      </c>
      <c r="Z5" s="7" t="s">
        <v>168</v>
      </c>
      <c r="AA5" s="57" t="s">
        <v>169</v>
      </c>
      <c r="AB5" s="59" t="s">
        <v>170</v>
      </c>
      <c r="AC5" s="7" t="s">
        <v>190</v>
      </c>
      <c r="AD5" s="7" t="s">
        <v>201</v>
      </c>
      <c r="AE5" s="57" t="s">
        <v>191</v>
      </c>
      <c r="AF5" s="59" t="s">
        <v>192</v>
      </c>
      <c r="AG5" s="291" t="s">
        <v>229</v>
      </c>
      <c r="AH5" s="267" t="s">
        <v>230</v>
      </c>
      <c r="AI5" s="267" t="s">
        <v>219</v>
      </c>
      <c r="AJ5" s="266" t="s">
        <v>231</v>
      </c>
      <c r="AK5" s="292" t="s">
        <v>232</v>
      </c>
      <c r="AL5" s="275" t="s">
        <v>233</v>
      </c>
      <c r="AM5" s="293" t="s">
        <v>234</v>
      </c>
      <c r="AO5" s="329"/>
      <c r="AP5" s="103" t="s">
        <v>109</v>
      </c>
    </row>
    <row r="6" spans="2:47" ht="25.5" customHeight="1">
      <c r="B6" s="14"/>
      <c r="C6" s="61" t="s">
        <v>21</v>
      </c>
      <c r="D6" s="24">
        <v>40148</v>
      </c>
      <c r="E6" s="268" t="s">
        <v>22</v>
      </c>
      <c r="F6" s="268" t="s">
        <v>22</v>
      </c>
      <c r="G6" s="25">
        <v>12134740.73</v>
      </c>
      <c r="H6" s="22">
        <f>G6+5606214</f>
        <v>17740954.73</v>
      </c>
      <c r="I6" s="21" t="e">
        <f aca="true" t="shared" si="0" ref="I6:I14">+H6/F6-1</f>
        <v>#VALUE!</v>
      </c>
      <c r="J6" s="120">
        <v>17671482</v>
      </c>
      <c r="K6" s="86">
        <v>17671482</v>
      </c>
      <c r="L6" s="121">
        <f aca="true" t="shared" si="1" ref="L6:L14">H6/K6-1</f>
        <v>0.003931347127535734</v>
      </c>
      <c r="M6" s="120">
        <v>17671482</v>
      </c>
      <c r="N6" s="85">
        <v>17671482</v>
      </c>
      <c r="O6" s="121">
        <f aca="true" t="shared" si="2" ref="O6:O14">K6/N6-1</f>
        <v>0</v>
      </c>
      <c r="P6" s="113"/>
      <c r="Q6" s="157">
        <f>N6</f>
        <v>17671482</v>
      </c>
      <c r="R6" s="17">
        <f>Q6</f>
        <v>17671482</v>
      </c>
      <c r="S6" s="77">
        <f aca="true" t="shared" si="3" ref="S6:S14">Q6/K6-1</f>
        <v>0</v>
      </c>
      <c r="T6" s="78">
        <f aca="true" t="shared" si="4" ref="T6:T14">+R6/Q6-1</f>
        <v>0</v>
      </c>
      <c r="U6" s="203">
        <v>17671482</v>
      </c>
      <c r="V6" s="203">
        <v>17671482</v>
      </c>
      <c r="W6" s="77">
        <f>U6/R6-1</f>
        <v>0</v>
      </c>
      <c r="X6" s="78">
        <f>+V6/U6-1</f>
        <v>0</v>
      </c>
      <c r="Y6" s="203">
        <f>U6</f>
        <v>17671482</v>
      </c>
      <c r="Z6" s="203">
        <f>Y6</f>
        <v>17671482</v>
      </c>
      <c r="AA6" s="77">
        <f>Y6/V6-1</f>
        <v>0</v>
      </c>
      <c r="AB6" s="78">
        <f>+Z6/Y6-1</f>
        <v>0</v>
      </c>
      <c r="AC6" s="250">
        <v>17671482</v>
      </c>
      <c r="AD6" s="203">
        <v>17671482</v>
      </c>
      <c r="AE6" s="77">
        <f>AC6/Z6-1</f>
        <v>0</v>
      </c>
      <c r="AF6" s="78">
        <f>+AD6/AC6-1</f>
        <v>0</v>
      </c>
      <c r="AG6" s="250">
        <v>17671482</v>
      </c>
      <c r="AH6" s="203">
        <v>17671482</v>
      </c>
      <c r="AI6" s="269">
        <f aca="true" t="shared" si="5" ref="AI6:AI14">AG6/AC6-1</f>
        <v>0</v>
      </c>
      <c r="AJ6" s="270">
        <f aca="true" t="shared" si="6" ref="AJ6:AJ14">AH6/AG6-1</f>
        <v>0</v>
      </c>
      <c r="AK6" s="191">
        <v>17671482</v>
      </c>
      <c r="AL6" s="269">
        <v>0</v>
      </c>
      <c r="AM6" s="270">
        <v>0</v>
      </c>
      <c r="AO6" s="95"/>
      <c r="AP6" s="160"/>
      <c r="AU6" s="256"/>
    </row>
    <row r="7" spans="2:47" ht="25.5" customHeight="1">
      <c r="B7" s="14"/>
      <c r="C7" s="61" t="s">
        <v>23</v>
      </c>
      <c r="D7" s="24">
        <v>39814</v>
      </c>
      <c r="E7" s="268" t="s">
        <v>24</v>
      </c>
      <c r="F7" s="268" t="s">
        <v>24</v>
      </c>
      <c r="G7" s="25">
        <v>8402687.48</v>
      </c>
      <c r="H7" s="22">
        <f>G7</f>
        <v>8402687.48</v>
      </c>
      <c r="I7" s="21" t="e">
        <f t="shared" si="0"/>
        <v>#VALUE!</v>
      </c>
      <c r="J7" s="120">
        <v>8402687.48</v>
      </c>
      <c r="K7" s="86">
        <v>8402687.48</v>
      </c>
      <c r="L7" s="121">
        <f t="shared" si="1"/>
        <v>0</v>
      </c>
      <c r="M7" s="120">
        <v>8402687.48</v>
      </c>
      <c r="N7" s="85">
        <v>8402687.48</v>
      </c>
      <c r="O7" s="121">
        <f t="shared" si="2"/>
        <v>0</v>
      </c>
      <c r="P7" s="113"/>
      <c r="Q7" s="157">
        <f>N7</f>
        <v>8402687.48</v>
      </c>
      <c r="R7" s="17">
        <f>Q7</f>
        <v>8402687.48</v>
      </c>
      <c r="S7" s="77">
        <f t="shared" si="3"/>
        <v>0</v>
      </c>
      <c r="T7" s="78">
        <f t="shared" si="4"/>
        <v>0</v>
      </c>
      <c r="U7" s="203">
        <v>8402687.48</v>
      </c>
      <c r="V7" s="203">
        <v>8402687.48</v>
      </c>
      <c r="W7" s="77">
        <f aca="true" t="shared" si="7" ref="W7:W42">U7/R7-1</f>
        <v>0</v>
      </c>
      <c r="X7" s="78">
        <f aca="true" t="shared" si="8" ref="X7:X42">+V7/U7-1</f>
        <v>0</v>
      </c>
      <c r="Y7" s="203">
        <f aca="true" t="shared" si="9" ref="Y7:Y43">U7</f>
        <v>8402687.48</v>
      </c>
      <c r="Z7" s="203">
        <f aca="true" t="shared" si="10" ref="Z7:Z43">Y7</f>
        <v>8402687.48</v>
      </c>
      <c r="AA7" s="77">
        <f aca="true" t="shared" si="11" ref="AA7:AA48">Y7/V7-1</f>
        <v>0</v>
      </c>
      <c r="AB7" s="78">
        <f aca="true" t="shared" si="12" ref="AB7:AB48">+Z7/Y7-1</f>
        <v>0</v>
      </c>
      <c r="AC7" s="251">
        <v>8402687</v>
      </c>
      <c r="AD7" s="203">
        <v>8402687</v>
      </c>
      <c r="AE7" s="77">
        <f aca="true" t="shared" si="13" ref="AE7:AE14">AC7/Z7-1</f>
        <v>-5.712458084339289E-08</v>
      </c>
      <c r="AF7" s="78">
        <f aca="true" t="shared" si="14" ref="AF7:AF14">+AD7/AC7-1</f>
        <v>0</v>
      </c>
      <c r="AG7" s="251">
        <v>8402687</v>
      </c>
      <c r="AH7" s="203">
        <v>8402687</v>
      </c>
      <c r="AI7" s="269">
        <f t="shared" si="5"/>
        <v>0</v>
      </c>
      <c r="AJ7" s="270">
        <f t="shared" si="6"/>
        <v>0</v>
      </c>
      <c r="AK7" s="191">
        <v>8402687</v>
      </c>
      <c r="AL7" s="269">
        <v>0</v>
      </c>
      <c r="AM7" s="270">
        <v>0</v>
      </c>
      <c r="AO7" s="96"/>
      <c r="AP7" s="160"/>
      <c r="AU7" s="256"/>
    </row>
    <row r="8" spans="2:47" ht="25.5" customHeight="1">
      <c r="B8" s="14"/>
      <c r="C8" s="61" t="s">
        <v>25</v>
      </c>
      <c r="D8" s="24">
        <v>39965</v>
      </c>
      <c r="E8" s="268" t="s">
        <v>26</v>
      </c>
      <c r="F8" s="268" t="s">
        <v>26</v>
      </c>
      <c r="G8" s="25">
        <v>12384562</v>
      </c>
      <c r="H8" s="22">
        <v>14833730</v>
      </c>
      <c r="I8" s="16" t="e">
        <f t="shared" si="0"/>
        <v>#VALUE!</v>
      </c>
      <c r="J8" s="120">
        <v>13742803</v>
      </c>
      <c r="K8" s="86">
        <v>13742803</v>
      </c>
      <c r="L8" s="121">
        <f t="shared" si="1"/>
        <v>0.0793816952771571</v>
      </c>
      <c r="M8" s="120">
        <v>13742803</v>
      </c>
      <c r="N8" s="85">
        <v>13742803</v>
      </c>
      <c r="O8" s="121">
        <f t="shared" si="2"/>
        <v>0</v>
      </c>
      <c r="P8" s="113"/>
      <c r="Q8" s="157">
        <f>N8</f>
        <v>13742803</v>
      </c>
      <c r="R8" s="17">
        <f>Q8</f>
        <v>13742803</v>
      </c>
      <c r="S8" s="77">
        <f t="shared" si="3"/>
        <v>0</v>
      </c>
      <c r="T8" s="78">
        <f t="shared" si="4"/>
        <v>0</v>
      </c>
      <c r="U8" s="203">
        <v>13742803</v>
      </c>
      <c r="V8" s="203">
        <v>13742803</v>
      </c>
      <c r="W8" s="77">
        <f t="shared" si="7"/>
        <v>0</v>
      </c>
      <c r="X8" s="78">
        <f t="shared" si="8"/>
        <v>0</v>
      </c>
      <c r="Y8" s="203">
        <f t="shared" si="9"/>
        <v>13742803</v>
      </c>
      <c r="Z8" s="203">
        <f t="shared" si="10"/>
        <v>13742803</v>
      </c>
      <c r="AA8" s="77">
        <f t="shared" si="11"/>
        <v>0</v>
      </c>
      <c r="AB8" s="78">
        <f t="shared" si="12"/>
        <v>0</v>
      </c>
      <c r="AC8" s="251">
        <v>13742804</v>
      </c>
      <c r="AD8" s="203">
        <v>13742804</v>
      </c>
      <c r="AE8" s="77">
        <f t="shared" si="13"/>
        <v>7.276535951561414E-08</v>
      </c>
      <c r="AF8" s="78">
        <f t="shared" si="14"/>
        <v>0</v>
      </c>
      <c r="AG8" s="251">
        <v>13742804</v>
      </c>
      <c r="AH8" s="203">
        <v>13742804</v>
      </c>
      <c r="AI8" s="269">
        <f t="shared" si="5"/>
        <v>0</v>
      </c>
      <c r="AJ8" s="270">
        <f t="shared" si="6"/>
        <v>0</v>
      </c>
      <c r="AK8" s="191">
        <v>13742804</v>
      </c>
      <c r="AL8" s="269">
        <v>0</v>
      </c>
      <c r="AM8" s="270">
        <v>0</v>
      </c>
      <c r="AO8" s="96"/>
      <c r="AP8" s="160"/>
      <c r="AU8" s="256"/>
    </row>
    <row r="9" spans="2:47" ht="25.5" customHeight="1">
      <c r="B9" s="14"/>
      <c r="C9" s="61" t="s">
        <v>27</v>
      </c>
      <c r="D9" s="24">
        <v>39965</v>
      </c>
      <c r="E9" s="268" t="s">
        <v>28</v>
      </c>
      <c r="F9" s="268" t="s">
        <v>28</v>
      </c>
      <c r="G9" s="25">
        <v>11580312.940000001</v>
      </c>
      <c r="H9" s="22">
        <f>G9</f>
        <v>11580312.940000001</v>
      </c>
      <c r="I9" s="21" t="e">
        <f t="shared" si="0"/>
        <v>#VALUE!</v>
      </c>
      <c r="J9" s="120">
        <v>11580312.940000001</v>
      </c>
      <c r="K9" s="86">
        <v>11580312.940000001</v>
      </c>
      <c r="L9" s="121">
        <f t="shared" si="1"/>
        <v>0</v>
      </c>
      <c r="M9" s="120">
        <v>11580312.940000001</v>
      </c>
      <c r="N9" s="85">
        <v>11580312.940000001</v>
      </c>
      <c r="O9" s="121">
        <f t="shared" si="2"/>
        <v>0</v>
      </c>
      <c r="P9" s="113"/>
      <c r="Q9" s="157">
        <f>N9</f>
        <v>11580312.940000001</v>
      </c>
      <c r="R9" s="17">
        <f>Q9</f>
        <v>11580312.940000001</v>
      </c>
      <c r="S9" s="77">
        <f t="shared" si="3"/>
        <v>0</v>
      </c>
      <c r="T9" s="78">
        <f t="shared" si="4"/>
        <v>0</v>
      </c>
      <c r="U9" s="203">
        <v>11580312.940000001</v>
      </c>
      <c r="V9" s="203">
        <v>11580312.940000001</v>
      </c>
      <c r="W9" s="77">
        <f t="shared" si="7"/>
        <v>0</v>
      </c>
      <c r="X9" s="78">
        <f t="shared" si="8"/>
        <v>0</v>
      </c>
      <c r="Y9" s="203">
        <f t="shared" si="9"/>
        <v>11580312.940000001</v>
      </c>
      <c r="Z9" s="203">
        <f t="shared" si="10"/>
        <v>11580312.940000001</v>
      </c>
      <c r="AA9" s="77">
        <f t="shared" si="11"/>
        <v>0</v>
      </c>
      <c r="AB9" s="78">
        <f t="shared" si="12"/>
        <v>0</v>
      </c>
      <c r="AC9" s="251">
        <v>11580311</v>
      </c>
      <c r="AD9" s="203">
        <v>11580311</v>
      </c>
      <c r="AE9" s="77">
        <f t="shared" si="13"/>
        <v>-1.6752569742539691E-07</v>
      </c>
      <c r="AF9" s="78">
        <f t="shared" si="14"/>
        <v>0</v>
      </c>
      <c r="AG9" s="251">
        <v>11580311</v>
      </c>
      <c r="AH9" s="203">
        <v>11580311</v>
      </c>
      <c r="AI9" s="269">
        <f t="shared" si="5"/>
        <v>0</v>
      </c>
      <c r="AJ9" s="270">
        <f t="shared" si="6"/>
        <v>0</v>
      </c>
      <c r="AK9" s="191">
        <v>11580311</v>
      </c>
      <c r="AL9" s="269">
        <v>0</v>
      </c>
      <c r="AM9" s="270">
        <v>0</v>
      </c>
      <c r="AO9" s="68"/>
      <c r="AP9" s="160"/>
      <c r="AU9" s="256"/>
    </row>
    <row r="10" spans="2:47" ht="25.5" customHeight="1">
      <c r="B10" s="14"/>
      <c r="C10" s="61" t="s">
        <v>29</v>
      </c>
      <c r="D10" s="24">
        <v>40148</v>
      </c>
      <c r="E10" s="268" t="s">
        <v>30</v>
      </c>
      <c r="F10" s="268" t="s">
        <v>30</v>
      </c>
      <c r="G10" s="25">
        <f>2770918+210314</f>
        <v>2981232</v>
      </c>
      <c r="H10" s="22">
        <f>G10</f>
        <v>2981232</v>
      </c>
      <c r="I10" s="21" t="e">
        <f t="shared" si="0"/>
        <v>#VALUE!</v>
      </c>
      <c r="J10" s="120">
        <v>2981232</v>
      </c>
      <c r="K10" s="86">
        <v>2981232</v>
      </c>
      <c r="L10" s="121">
        <f t="shared" si="1"/>
        <v>0</v>
      </c>
      <c r="M10" s="120">
        <v>2981232</v>
      </c>
      <c r="N10" s="85">
        <v>2981232</v>
      </c>
      <c r="O10" s="121">
        <f t="shared" si="2"/>
        <v>0</v>
      </c>
      <c r="P10" s="113"/>
      <c r="Q10" s="157">
        <f>N10</f>
        <v>2981232</v>
      </c>
      <c r="R10" s="17">
        <f>Q10</f>
        <v>2981232</v>
      </c>
      <c r="S10" s="77">
        <f t="shared" si="3"/>
        <v>0</v>
      </c>
      <c r="T10" s="78">
        <f t="shared" si="4"/>
        <v>0</v>
      </c>
      <c r="U10" s="203">
        <v>2981232</v>
      </c>
      <c r="V10" s="203">
        <v>2981232</v>
      </c>
      <c r="W10" s="77">
        <f t="shared" si="7"/>
        <v>0</v>
      </c>
      <c r="X10" s="78">
        <f t="shared" si="8"/>
        <v>0</v>
      </c>
      <c r="Y10" s="203">
        <f t="shared" si="9"/>
        <v>2981232</v>
      </c>
      <c r="Z10" s="203">
        <f t="shared" si="10"/>
        <v>2981232</v>
      </c>
      <c r="AA10" s="77">
        <f t="shared" si="11"/>
        <v>0</v>
      </c>
      <c r="AB10" s="78">
        <f t="shared" si="12"/>
        <v>0</v>
      </c>
      <c r="AC10" s="251">
        <v>2981768</v>
      </c>
      <c r="AD10" s="203">
        <v>2981768</v>
      </c>
      <c r="AE10" s="77">
        <f t="shared" si="13"/>
        <v>0.00017979144192725727</v>
      </c>
      <c r="AF10" s="78">
        <f t="shared" si="14"/>
        <v>0</v>
      </c>
      <c r="AG10" s="251">
        <v>2981768</v>
      </c>
      <c r="AH10" s="203">
        <v>2981768</v>
      </c>
      <c r="AI10" s="269">
        <f t="shared" si="5"/>
        <v>0</v>
      </c>
      <c r="AJ10" s="270">
        <f t="shared" si="6"/>
        <v>0</v>
      </c>
      <c r="AK10" s="191">
        <v>2981768</v>
      </c>
      <c r="AL10" s="269">
        <v>0</v>
      </c>
      <c r="AM10" s="270">
        <v>0</v>
      </c>
      <c r="AO10" s="96" t="s">
        <v>200</v>
      </c>
      <c r="AP10" s="160"/>
      <c r="AU10" s="256"/>
    </row>
    <row r="11" spans="2:47" ht="25.5" customHeight="1">
      <c r="B11" s="14"/>
      <c r="C11" s="61" t="s">
        <v>31</v>
      </c>
      <c r="D11" s="24">
        <v>39965</v>
      </c>
      <c r="E11" s="274" t="s">
        <v>248</v>
      </c>
      <c r="F11" s="274" t="s">
        <v>248</v>
      </c>
      <c r="G11" s="25">
        <v>5339018.68</v>
      </c>
      <c r="H11" s="22">
        <f>G11+1184995</f>
        <v>6524013.68</v>
      </c>
      <c r="I11" s="21" t="e">
        <f t="shared" si="0"/>
        <v>#VALUE!</v>
      </c>
      <c r="J11" s="120">
        <v>5997609</v>
      </c>
      <c r="K11" s="86">
        <v>27373809</v>
      </c>
      <c r="L11" s="121">
        <f t="shared" si="1"/>
        <v>-0.761669496561476</v>
      </c>
      <c r="M11" s="120">
        <v>20890772</v>
      </c>
      <c r="N11" s="85">
        <v>32463272</v>
      </c>
      <c r="O11" s="121">
        <f t="shared" si="2"/>
        <v>-0.15677603292730324</v>
      </c>
      <c r="P11" s="113"/>
      <c r="Q11" s="157">
        <v>29567877</v>
      </c>
      <c r="R11" s="17">
        <v>34986877</v>
      </c>
      <c r="S11" s="77">
        <f t="shared" si="3"/>
        <v>0.08015208990462375</v>
      </c>
      <c r="T11" s="78">
        <f t="shared" si="4"/>
        <v>0.18327321910869698</v>
      </c>
      <c r="U11" s="203">
        <v>36928458</v>
      </c>
      <c r="V11" s="203">
        <v>36928458</v>
      </c>
      <c r="W11" s="77">
        <f t="shared" si="7"/>
        <v>0.05549455014232918</v>
      </c>
      <c r="X11" s="78">
        <f t="shared" si="8"/>
        <v>0</v>
      </c>
      <c r="Y11" s="203">
        <v>37028625</v>
      </c>
      <c r="Z11" s="203">
        <v>37028625</v>
      </c>
      <c r="AA11" s="77">
        <f t="shared" si="11"/>
        <v>0.0027124609427233715</v>
      </c>
      <c r="AB11" s="78">
        <f t="shared" si="12"/>
        <v>0</v>
      </c>
      <c r="AC11" s="251">
        <v>37028625</v>
      </c>
      <c r="AD11" s="203">
        <v>37028625</v>
      </c>
      <c r="AE11" s="77">
        <f t="shared" si="13"/>
        <v>0</v>
      </c>
      <c r="AF11" s="78">
        <f t="shared" si="14"/>
        <v>0</v>
      </c>
      <c r="AG11" s="251">
        <v>37028625</v>
      </c>
      <c r="AH11" s="203">
        <v>37028625</v>
      </c>
      <c r="AI11" s="269">
        <f t="shared" si="5"/>
        <v>0</v>
      </c>
      <c r="AJ11" s="270">
        <f t="shared" si="6"/>
        <v>0</v>
      </c>
      <c r="AK11" s="191">
        <v>37028625</v>
      </c>
      <c r="AL11" s="269">
        <v>0</v>
      </c>
      <c r="AM11" s="270">
        <v>0</v>
      </c>
      <c r="AO11" s="134" t="s">
        <v>155</v>
      </c>
      <c r="AP11" s="160"/>
      <c r="AU11" s="256"/>
    </row>
    <row r="12" spans="2:47" ht="25.5" customHeight="1">
      <c r="B12" s="23" t="s">
        <v>15</v>
      </c>
      <c r="C12" s="61" t="s">
        <v>32</v>
      </c>
      <c r="D12" s="24">
        <v>39934</v>
      </c>
      <c r="E12" s="272" t="s">
        <v>81</v>
      </c>
      <c r="F12" s="272" t="s">
        <v>81</v>
      </c>
      <c r="G12" s="25">
        <v>64769</v>
      </c>
      <c r="H12" s="22">
        <v>82956</v>
      </c>
      <c r="I12" s="21" t="e">
        <f t="shared" si="0"/>
        <v>#VALUE!</v>
      </c>
      <c r="J12" s="120">
        <v>77750</v>
      </c>
      <c r="K12" s="86">
        <v>77750</v>
      </c>
      <c r="L12" s="121">
        <f t="shared" si="1"/>
        <v>0.06695819935691327</v>
      </c>
      <c r="M12" s="120">
        <v>77750</v>
      </c>
      <c r="N12" s="85">
        <v>77750</v>
      </c>
      <c r="O12" s="121">
        <f t="shared" si="2"/>
        <v>0</v>
      </c>
      <c r="P12" s="113"/>
      <c r="Q12" s="157">
        <f>N12</f>
        <v>77750</v>
      </c>
      <c r="R12" s="17">
        <f>Q12</f>
        <v>77750</v>
      </c>
      <c r="S12" s="77">
        <f t="shared" si="3"/>
        <v>0</v>
      </c>
      <c r="T12" s="78">
        <f t="shared" si="4"/>
        <v>0</v>
      </c>
      <c r="U12" s="203">
        <v>77750</v>
      </c>
      <c r="V12" s="203">
        <v>77750</v>
      </c>
      <c r="W12" s="77">
        <f t="shared" si="7"/>
        <v>0</v>
      </c>
      <c r="X12" s="78">
        <f t="shared" si="8"/>
        <v>0</v>
      </c>
      <c r="Y12" s="203">
        <f t="shared" si="9"/>
        <v>77750</v>
      </c>
      <c r="Z12" s="203">
        <f t="shared" si="10"/>
        <v>77750</v>
      </c>
      <c r="AA12" s="77">
        <f t="shared" si="11"/>
        <v>0</v>
      </c>
      <c r="AB12" s="78">
        <f t="shared" si="12"/>
        <v>0</v>
      </c>
      <c r="AC12" s="251">
        <v>77750</v>
      </c>
      <c r="AD12" s="203">
        <v>77750</v>
      </c>
      <c r="AE12" s="77">
        <f t="shared" si="13"/>
        <v>0</v>
      </c>
      <c r="AF12" s="78">
        <f t="shared" si="14"/>
        <v>0</v>
      </c>
      <c r="AG12" s="251">
        <v>77750</v>
      </c>
      <c r="AH12" s="203">
        <v>77750</v>
      </c>
      <c r="AI12" s="269">
        <f t="shared" si="5"/>
        <v>0</v>
      </c>
      <c r="AJ12" s="270">
        <f t="shared" si="6"/>
        <v>0</v>
      </c>
      <c r="AK12" s="191">
        <v>77750</v>
      </c>
      <c r="AL12" s="269">
        <v>0</v>
      </c>
      <c r="AM12" s="270">
        <v>0</v>
      </c>
      <c r="AN12" s="19"/>
      <c r="AO12" s="134" t="s">
        <v>164</v>
      </c>
      <c r="AP12" s="160"/>
      <c r="AU12" s="256"/>
    </row>
    <row r="13" spans="2:47" ht="25.5" customHeight="1">
      <c r="B13" s="14"/>
      <c r="C13" s="61" t="s">
        <v>33</v>
      </c>
      <c r="D13" s="24">
        <v>39630</v>
      </c>
      <c r="E13" s="272" t="s">
        <v>91</v>
      </c>
      <c r="F13" s="272" t="s">
        <v>91</v>
      </c>
      <c r="G13" s="25">
        <v>6406782</v>
      </c>
      <c r="H13" s="25">
        <v>6406782</v>
      </c>
      <c r="I13" s="28" t="e">
        <f t="shared" si="0"/>
        <v>#VALUE!</v>
      </c>
      <c r="J13" s="120">
        <v>9655697</v>
      </c>
      <c r="K13" s="85">
        <v>9655697</v>
      </c>
      <c r="L13" s="121">
        <f t="shared" si="1"/>
        <v>-0.3364764863686174</v>
      </c>
      <c r="M13" s="120">
        <v>9655697</v>
      </c>
      <c r="N13" s="85">
        <v>9655697</v>
      </c>
      <c r="O13" s="121">
        <f t="shared" si="2"/>
        <v>0</v>
      </c>
      <c r="P13" s="113"/>
      <c r="Q13" s="157">
        <f>N13</f>
        <v>9655697</v>
      </c>
      <c r="R13" s="17">
        <f>Q13</f>
        <v>9655697</v>
      </c>
      <c r="S13" s="77">
        <f t="shared" si="3"/>
        <v>0</v>
      </c>
      <c r="T13" s="78">
        <f t="shared" si="4"/>
        <v>0</v>
      </c>
      <c r="U13" s="203">
        <v>9655697</v>
      </c>
      <c r="V13" s="203">
        <v>9655697</v>
      </c>
      <c r="W13" s="77">
        <f t="shared" si="7"/>
        <v>0</v>
      </c>
      <c r="X13" s="78">
        <f t="shared" si="8"/>
        <v>0</v>
      </c>
      <c r="Y13" s="203">
        <f t="shared" si="9"/>
        <v>9655697</v>
      </c>
      <c r="Z13" s="203">
        <f t="shared" si="10"/>
        <v>9655697</v>
      </c>
      <c r="AA13" s="77">
        <f t="shared" si="11"/>
        <v>0</v>
      </c>
      <c r="AB13" s="78">
        <f t="shared" si="12"/>
        <v>0</v>
      </c>
      <c r="AC13" s="251">
        <v>9655697</v>
      </c>
      <c r="AD13" s="203">
        <v>9655697</v>
      </c>
      <c r="AE13" s="77">
        <f t="shared" si="13"/>
        <v>0</v>
      </c>
      <c r="AF13" s="78">
        <f t="shared" si="14"/>
        <v>0</v>
      </c>
      <c r="AG13" s="251">
        <v>9655697</v>
      </c>
      <c r="AH13" s="203">
        <v>9655697</v>
      </c>
      <c r="AI13" s="269">
        <f t="shared" si="5"/>
        <v>0</v>
      </c>
      <c r="AJ13" s="270">
        <f t="shared" si="6"/>
        <v>0</v>
      </c>
      <c r="AK13" s="191">
        <v>9655697</v>
      </c>
      <c r="AL13" s="269">
        <v>0</v>
      </c>
      <c r="AM13" s="270">
        <v>0</v>
      </c>
      <c r="AN13" s="19"/>
      <c r="AO13" s="96"/>
      <c r="AP13" s="160"/>
      <c r="AU13" s="256"/>
    </row>
    <row r="14" spans="2:47" ht="25.5" customHeight="1">
      <c r="B14" s="14"/>
      <c r="C14" s="61" t="s">
        <v>34</v>
      </c>
      <c r="D14" s="24">
        <v>39539</v>
      </c>
      <c r="E14" s="272" t="s">
        <v>82</v>
      </c>
      <c r="F14" s="272" t="s">
        <v>82</v>
      </c>
      <c r="G14" s="25">
        <v>1863106</v>
      </c>
      <c r="H14" s="25">
        <v>1863106</v>
      </c>
      <c r="I14" s="21" t="e">
        <f t="shared" si="0"/>
        <v>#VALUE!</v>
      </c>
      <c r="J14" s="120">
        <v>2820378</v>
      </c>
      <c r="K14" s="85">
        <v>2820378</v>
      </c>
      <c r="L14" s="121">
        <f t="shared" si="1"/>
        <v>-0.33941266028879813</v>
      </c>
      <c r="M14" s="120">
        <v>2820378</v>
      </c>
      <c r="N14" s="85">
        <v>2820378</v>
      </c>
      <c r="O14" s="121">
        <f t="shared" si="2"/>
        <v>0</v>
      </c>
      <c r="P14" s="113"/>
      <c r="Q14" s="157">
        <f>N14</f>
        <v>2820378</v>
      </c>
      <c r="R14" s="17">
        <f>Q14</f>
        <v>2820378</v>
      </c>
      <c r="S14" s="77">
        <f t="shared" si="3"/>
        <v>0</v>
      </c>
      <c r="T14" s="78">
        <f t="shared" si="4"/>
        <v>0</v>
      </c>
      <c r="U14" s="203">
        <v>2820378</v>
      </c>
      <c r="V14" s="203">
        <v>2820378</v>
      </c>
      <c r="W14" s="77">
        <f t="shared" si="7"/>
        <v>0</v>
      </c>
      <c r="X14" s="78">
        <f t="shared" si="8"/>
        <v>0</v>
      </c>
      <c r="Y14" s="203">
        <f t="shared" si="9"/>
        <v>2820378</v>
      </c>
      <c r="Z14" s="203">
        <f t="shared" si="10"/>
        <v>2820378</v>
      </c>
      <c r="AA14" s="77">
        <f t="shared" si="11"/>
        <v>0</v>
      </c>
      <c r="AB14" s="78">
        <f t="shared" si="12"/>
        <v>0</v>
      </c>
      <c r="AC14" s="251">
        <v>2820328</v>
      </c>
      <c r="AD14" s="203">
        <v>2820328</v>
      </c>
      <c r="AE14" s="77">
        <f t="shared" si="13"/>
        <v>-1.7728120131454972E-05</v>
      </c>
      <c r="AF14" s="78">
        <f t="shared" si="14"/>
        <v>0</v>
      </c>
      <c r="AG14" s="251">
        <v>2820328</v>
      </c>
      <c r="AH14" s="203">
        <v>2820328</v>
      </c>
      <c r="AI14" s="269">
        <f t="shared" si="5"/>
        <v>0</v>
      </c>
      <c r="AJ14" s="270">
        <f t="shared" si="6"/>
        <v>0</v>
      </c>
      <c r="AK14" s="191">
        <v>2820328</v>
      </c>
      <c r="AL14" s="269">
        <v>0</v>
      </c>
      <c r="AM14" s="270">
        <v>0</v>
      </c>
      <c r="AN14" s="19"/>
      <c r="AO14" s="96"/>
      <c r="AP14" s="160"/>
      <c r="AU14" s="256"/>
    </row>
    <row r="15" spans="2:47" ht="25.5" customHeight="1">
      <c r="B15" s="29" t="s">
        <v>35</v>
      </c>
      <c r="C15" s="61" t="s">
        <v>36</v>
      </c>
      <c r="D15" s="24">
        <v>39753</v>
      </c>
      <c r="E15" s="276" t="s">
        <v>37</v>
      </c>
      <c r="F15" s="276" t="s">
        <v>37</v>
      </c>
      <c r="G15" s="31"/>
      <c r="H15" s="32"/>
      <c r="I15" s="30"/>
      <c r="J15" s="122"/>
      <c r="K15" s="91"/>
      <c r="L15" s="123"/>
      <c r="M15" s="122"/>
      <c r="N15" s="90"/>
      <c r="O15" s="129"/>
      <c r="P15" s="114"/>
      <c r="Q15" s="148"/>
      <c r="R15" s="102"/>
      <c r="S15" s="102"/>
      <c r="T15" s="101"/>
      <c r="U15" s="162"/>
      <c r="V15" s="162"/>
      <c r="W15" s="162"/>
      <c r="X15" s="162"/>
      <c r="Y15" s="162"/>
      <c r="Z15" s="162"/>
      <c r="AA15" s="162"/>
      <c r="AB15" s="162"/>
      <c r="AC15" s="252"/>
      <c r="AD15" s="162"/>
      <c r="AE15" s="162"/>
      <c r="AF15" s="162"/>
      <c r="AG15" s="251"/>
      <c r="AH15" s="203"/>
      <c r="AI15" s="282"/>
      <c r="AJ15" s="283"/>
      <c r="AK15" s="191"/>
      <c r="AL15" s="282"/>
      <c r="AM15" s="283"/>
      <c r="AN15" s="19"/>
      <c r="AO15" s="218" t="s">
        <v>94</v>
      </c>
      <c r="AP15" s="160"/>
      <c r="AU15" s="256"/>
    </row>
    <row r="16" spans="2:47" ht="25.5" customHeight="1">
      <c r="B16" s="29" t="s">
        <v>35</v>
      </c>
      <c r="C16" s="61" t="s">
        <v>38</v>
      </c>
      <c r="D16" s="24">
        <v>39203</v>
      </c>
      <c r="E16" s="276" t="s">
        <v>39</v>
      </c>
      <c r="F16" s="276" t="s">
        <v>39</v>
      </c>
      <c r="G16" s="31"/>
      <c r="H16" s="32"/>
      <c r="I16" s="30"/>
      <c r="J16" s="122"/>
      <c r="K16" s="91"/>
      <c r="L16" s="123"/>
      <c r="M16" s="122"/>
      <c r="N16" s="90"/>
      <c r="O16" s="129"/>
      <c r="P16" s="114"/>
      <c r="Q16" s="148"/>
      <c r="R16" s="102"/>
      <c r="S16" s="102"/>
      <c r="T16" s="101"/>
      <c r="U16" s="162"/>
      <c r="V16" s="162"/>
      <c r="W16" s="162"/>
      <c r="X16" s="162"/>
      <c r="Y16" s="162"/>
      <c r="Z16" s="162"/>
      <c r="AA16" s="162"/>
      <c r="AB16" s="162"/>
      <c r="AC16" s="252"/>
      <c r="AD16" s="162"/>
      <c r="AE16" s="162"/>
      <c r="AF16" s="162"/>
      <c r="AG16" s="251"/>
      <c r="AH16" s="203"/>
      <c r="AI16" s="282"/>
      <c r="AJ16" s="283"/>
      <c r="AK16" s="191"/>
      <c r="AL16" s="282"/>
      <c r="AM16" s="283"/>
      <c r="AN16" s="19"/>
      <c r="AO16" s="218" t="s">
        <v>94</v>
      </c>
      <c r="AP16" s="160"/>
      <c r="AU16" s="256"/>
    </row>
    <row r="17" spans="2:47" ht="25.5" customHeight="1">
      <c r="B17" s="14"/>
      <c r="C17" s="61" t="s">
        <v>40</v>
      </c>
      <c r="D17" s="24">
        <v>39264</v>
      </c>
      <c r="E17" s="272" t="s">
        <v>83</v>
      </c>
      <c r="F17" s="272" t="s">
        <v>83</v>
      </c>
      <c r="G17" s="25">
        <v>124047</v>
      </c>
      <c r="H17" s="25">
        <v>124047</v>
      </c>
      <c r="I17" s="62" t="e">
        <f>+H17/F17-1</f>
        <v>#VALUE!</v>
      </c>
      <c r="J17" s="120">
        <v>185247</v>
      </c>
      <c r="K17" s="85">
        <v>185247</v>
      </c>
      <c r="L17" s="121">
        <f aca="true" t="shared" si="15" ref="L17:L22">H17/K17-1</f>
        <v>-0.3303697225866006</v>
      </c>
      <c r="M17" s="120">
        <v>185247</v>
      </c>
      <c r="N17" s="85">
        <v>185247</v>
      </c>
      <c r="O17" s="121">
        <f aca="true" t="shared" si="16" ref="O17:O22">K17/N17-1</f>
        <v>0</v>
      </c>
      <c r="P17" s="113"/>
      <c r="Q17" s="157">
        <f aca="true" t="shared" si="17" ref="Q17:Q22">N17</f>
        <v>185247</v>
      </c>
      <c r="R17" s="17">
        <f aca="true" t="shared" si="18" ref="R17:R22">Q17</f>
        <v>185247</v>
      </c>
      <c r="S17" s="77">
        <f aca="true" t="shared" si="19" ref="S17:S22">Q17/K17-1</f>
        <v>0</v>
      </c>
      <c r="T17" s="78">
        <f aca="true" t="shared" si="20" ref="T17:T22">+R17/Q17-1</f>
        <v>0</v>
      </c>
      <c r="U17" s="203">
        <v>185247</v>
      </c>
      <c r="V17" s="203">
        <v>185247</v>
      </c>
      <c r="W17" s="77">
        <f t="shared" si="7"/>
        <v>0</v>
      </c>
      <c r="X17" s="78">
        <f t="shared" si="8"/>
        <v>0</v>
      </c>
      <c r="Y17" s="203">
        <f t="shared" si="9"/>
        <v>185247</v>
      </c>
      <c r="Z17" s="203">
        <f t="shared" si="10"/>
        <v>185247</v>
      </c>
      <c r="AA17" s="77">
        <f t="shared" si="11"/>
        <v>0</v>
      </c>
      <c r="AB17" s="78">
        <f t="shared" si="12"/>
        <v>0</v>
      </c>
      <c r="AC17" s="251">
        <v>185247</v>
      </c>
      <c r="AD17" s="203">
        <v>185247</v>
      </c>
      <c r="AE17" s="77">
        <f aca="true" t="shared" si="21" ref="AE17:AE22">AC17/Z17-1</f>
        <v>0</v>
      </c>
      <c r="AF17" s="78">
        <f aca="true" t="shared" si="22" ref="AF17:AF22">+AD17/AC17-1</f>
        <v>0</v>
      </c>
      <c r="AG17" s="251">
        <v>185247</v>
      </c>
      <c r="AH17" s="203">
        <v>185247</v>
      </c>
      <c r="AI17" s="269">
        <f aca="true" t="shared" si="23" ref="AI17:AI22">AG17/AC17-1</f>
        <v>0</v>
      </c>
      <c r="AJ17" s="270">
        <f aca="true" t="shared" si="24" ref="AJ17:AJ22">AH17/AG17-1</f>
        <v>0</v>
      </c>
      <c r="AK17" s="191">
        <v>185247</v>
      </c>
      <c r="AL17" s="269">
        <v>0</v>
      </c>
      <c r="AM17" s="270">
        <v>0</v>
      </c>
      <c r="AN17" s="19"/>
      <c r="AO17" s="96"/>
      <c r="AP17" s="160"/>
      <c r="AU17" s="256"/>
    </row>
    <row r="18" spans="2:47" ht="25.5" customHeight="1">
      <c r="B18" s="14"/>
      <c r="C18" s="61" t="s">
        <v>41</v>
      </c>
      <c r="D18" s="24">
        <v>38808</v>
      </c>
      <c r="E18" s="272" t="s">
        <v>84</v>
      </c>
      <c r="F18" s="272" t="s">
        <v>84</v>
      </c>
      <c r="G18" s="25">
        <v>3884542</v>
      </c>
      <c r="H18" s="25">
        <v>3884542</v>
      </c>
      <c r="I18" s="62" t="e">
        <f>+H18/F18-1</f>
        <v>#VALUE!</v>
      </c>
      <c r="J18" s="120">
        <v>3884542</v>
      </c>
      <c r="K18" s="85">
        <v>3884542</v>
      </c>
      <c r="L18" s="121">
        <f t="shared" si="15"/>
        <v>0</v>
      </c>
      <c r="M18" s="120">
        <v>3884542</v>
      </c>
      <c r="N18" s="85">
        <v>3884542</v>
      </c>
      <c r="O18" s="121">
        <f t="shared" si="16"/>
        <v>0</v>
      </c>
      <c r="P18" s="113"/>
      <c r="Q18" s="157">
        <f t="shared" si="17"/>
        <v>3884542</v>
      </c>
      <c r="R18" s="17">
        <f t="shared" si="18"/>
        <v>3884542</v>
      </c>
      <c r="S18" s="77">
        <f t="shared" si="19"/>
        <v>0</v>
      </c>
      <c r="T18" s="78">
        <f t="shared" si="20"/>
        <v>0</v>
      </c>
      <c r="U18" s="203">
        <v>3884542</v>
      </c>
      <c r="V18" s="203">
        <v>3884542</v>
      </c>
      <c r="W18" s="77">
        <f t="shared" si="7"/>
        <v>0</v>
      </c>
      <c r="X18" s="78">
        <f t="shared" si="8"/>
        <v>0</v>
      </c>
      <c r="Y18" s="203">
        <v>5731607</v>
      </c>
      <c r="Z18" s="203">
        <v>5731607</v>
      </c>
      <c r="AA18" s="77">
        <f t="shared" si="11"/>
        <v>0.4754910617519388</v>
      </c>
      <c r="AB18" s="78">
        <f t="shared" si="12"/>
        <v>0</v>
      </c>
      <c r="AC18" s="251">
        <v>5731607</v>
      </c>
      <c r="AD18" s="203">
        <v>5731607</v>
      </c>
      <c r="AE18" s="77">
        <f t="shared" si="21"/>
        <v>0</v>
      </c>
      <c r="AF18" s="78">
        <f t="shared" si="22"/>
        <v>0</v>
      </c>
      <c r="AG18" s="251">
        <v>5731607</v>
      </c>
      <c r="AH18" s="203">
        <v>5731607</v>
      </c>
      <c r="AI18" s="269">
        <f t="shared" si="23"/>
        <v>0</v>
      </c>
      <c r="AJ18" s="270">
        <f t="shared" si="24"/>
        <v>0</v>
      </c>
      <c r="AK18" s="191">
        <v>5731607</v>
      </c>
      <c r="AL18" s="269">
        <v>0</v>
      </c>
      <c r="AM18" s="270">
        <v>0</v>
      </c>
      <c r="AN18" s="19"/>
      <c r="AO18" s="134"/>
      <c r="AP18" s="160"/>
      <c r="AU18" s="256"/>
    </row>
    <row r="19" spans="2:47" ht="25.5" customHeight="1">
      <c r="B19" s="23" t="s">
        <v>15</v>
      </c>
      <c r="C19" s="61" t="s">
        <v>42</v>
      </c>
      <c r="D19" s="24">
        <v>39234</v>
      </c>
      <c r="E19" s="272" t="s">
        <v>85</v>
      </c>
      <c r="F19" s="272" t="s">
        <v>85</v>
      </c>
      <c r="G19" s="25">
        <v>54301</v>
      </c>
      <c r="H19" s="25">
        <v>54301</v>
      </c>
      <c r="I19" s="43" t="e">
        <f>+H19/F19-1</f>
        <v>#VALUE!</v>
      </c>
      <c r="J19" s="120">
        <v>81701</v>
      </c>
      <c r="K19" s="85">
        <v>81701</v>
      </c>
      <c r="L19" s="121">
        <f t="shared" si="15"/>
        <v>-0.33536921212714654</v>
      </c>
      <c r="M19" s="120">
        <v>81701</v>
      </c>
      <c r="N19" s="85">
        <v>81701</v>
      </c>
      <c r="O19" s="121">
        <f t="shared" si="16"/>
        <v>0</v>
      </c>
      <c r="P19" s="113"/>
      <c r="Q19" s="157">
        <f t="shared" si="17"/>
        <v>81701</v>
      </c>
      <c r="R19" s="17">
        <f t="shared" si="18"/>
        <v>81701</v>
      </c>
      <c r="S19" s="77">
        <f t="shared" si="19"/>
        <v>0</v>
      </c>
      <c r="T19" s="78">
        <f t="shared" si="20"/>
        <v>0</v>
      </c>
      <c r="U19" s="203">
        <v>81701</v>
      </c>
      <c r="V19" s="203">
        <v>81701</v>
      </c>
      <c r="W19" s="77">
        <f t="shared" si="7"/>
        <v>0</v>
      </c>
      <c r="X19" s="78">
        <f t="shared" si="8"/>
        <v>0</v>
      </c>
      <c r="Y19" s="203">
        <f t="shared" si="9"/>
        <v>81701</v>
      </c>
      <c r="Z19" s="203">
        <f t="shared" si="10"/>
        <v>81701</v>
      </c>
      <c r="AA19" s="77">
        <f t="shared" si="11"/>
        <v>0</v>
      </c>
      <c r="AB19" s="78">
        <f t="shared" si="12"/>
        <v>0</v>
      </c>
      <c r="AC19" s="251">
        <v>81701</v>
      </c>
      <c r="AD19" s="203">
        <v>81701</v>
      </c>
      <c r="AE19" s="77">
        <f t="shared" si="21"/>
        <v>0</v>
      </c>
      <c r="AF19" s="78">
        <f t="shared" si="22"/>
        <v>0</v>
      </c>
      <c r="AG19" s="251">
        <v>81701</v>
      </c>
      <c r="AH19" s="203">
        <v>81701</v>
      </c>
      <c r="AI19" s="269">
        <f t="shared" si="23"/>
        <v>0</v>
      </c>
      <c r="AJ19" s="270">
        <f t="shared" si="24"/>
        <v>0</v>
      </c>
      <c r="AK19" s="191">
        <v>81701</v>
      </c>
      <c r="AL19" s="269">
        <v>0</v>
      </c>
      <c r="AM19" s="270">
        <v>0</v>
      </c>
      <c r="AN19" s="19"/>
      <c r="AO19" s="134" t="s">
        <v>164</v>
      </c>
      <c r="AP19" s="160"/>
      <c r="AU19" s="256"/>
    </row>
    <row r="20" spans="2:47" ht="25.5" customHeight="1">
      <c r="B20" s="14"/>
      <c r="C20" s="61" t="s">
        <v>43</v>
      </c>
      <c r="D20" s="24">
        <v>39264</v>
      </c>
      <c r="E20" s="272" t="s">
        <v>86</v>
      </c>
      <c r="F20" s="272" t="s">
        <v>86</v>
      </c>
      <c r="G20" s="25">
        <v>247950</v>
      </c>
      <c r="H20" s="25">
        <v>247950</v>
      </c>
      <c r="I20" s="43" t="e">
        <f>+H20/F20-1</f>
        <v>#VALUE!</v>
      </c>
      <c r="J20" s="120">
        <v>372149</v>
      </c>
      <c r="K20" s="85">
        <v>372149</v>
      </c>
      <c r="L20" s="121">
        <f t="shared" si="15"/>
        <v>-0.3337346063001647</v>
      </c>
      <c r="M20" s="120">
        <v>372149</v>
      </c>
      <c r="N20" s="85">
        <v>372149</v>
      </c>
      <c r="O20" s="121">
        <f t="shared" si="16"/>
        <v>0</v>
      </c>
      <c r="P20" s="113"/>
      <c r="Q20" s="157">
        <f t="shared" si="17"/>
        <v>372149</v>
      </c>
      <c r="R20" s="17">
        <f t="shared" si="18"/>
        <v>372149</v>
      </c>
      <c r="S20" s="77">
        <f t="shared" si="19"/>
        <v>0</v>
      </c>
      <c r="T20" s="78">
        <f t="shared" si="20"/>
        <v>0</v>
      </c>
      <c r="U20" s="203">
        <v>372149</v>
      </c>
      <c r="V20" s="203">
        <v>372149</v>
      </c>
      <c r="W20" s="77">
        <f t="shared" si="7"/>
        <v>0</v>
      </c>
      <c r="X20" s="78">
        <f t="shared" si="8"/>
        <v>0</v>
      </c>
      <c r="Y20" s="203">
        <f t="shared" si="9"/>
        <v>372149</v>
      </c>
      <c r="Z20" s="203">
        <f t="shared" si="10"/>
        <v>372149</v>
      </c>
      <c r="AA20" s="77">
        <f t="shared" si="11"/>
        <v>0</v>
      </c>
      <c r="AB20" s="78">
        <f t="shared" si="12"/>
        <v>0</v>
      </c>
      <c r="AC20" s="251">
        <v>372149</v>
      </c>
      <c r="AD20" s="203">
        <v>372149</v>
      </c>
      <c r="AE20" s="77">
        <f t="shared" si="21"/>
        <v>0</v>
      </c>
      <c r="AF20" s="78">
        <f t="shared" si="22"/>
        <v>0</v>
      </c>
      <c r="AG20" s="251">
        <v>372149</v>
      </c>
      <c r="AH20" s="203">
        <v>372149</v>
      </c>
      <c r="AI20" s="269">
        <f t="shared" si="23"/>
        <v>0</v>
      </c>
      <c r="AJ20" s="270">
        <f t="shared" si="24"/>
        <v>0</v>
      </c>
      <c r="AK20" s="191">
        <v>372149</v>
      </c>
      <c r="AL20" s="269">
        <v>0</v>
      </c>
      <c r="AM20" s="270">
        <v>0</v>
      </c>
      <c r="AN20" s="19"/>
      <c r="AO20" s="96"/>
      <c r="AP20" s="160"/>
      <c r="AU20" s="256"/>
    </row>
    <row r="21" spans="2:47" ht="25.5" customHeight="1">
      <c r="B21" s="34"/>
      <c r="C21" s="61" t="s">
        <v>44</v>
      </c>
      <c r="D21" s="24">
        <v>39783</v>
      </c>
      <c r="E21" s="274" t="s">
        <v>45</v>
      </c>
      <c r="F21" s="274" t="s">
        <v>45</v>
      </c>
      <c r="G21" s="25">
        <v>0</v>
      </c>
      <c r="H21" s="22">
        <v>310667</v>
      </c>
      <c r="I21" s="36" t="s">
        <v>20</v>
      </c>
      <c r="J21" s="120">
        <v>389326</v>
      </c>
      <c r="K21" s="86">
        <v>389326</v>
      </c>
      <c r="L21" s="121">
        <f t="shared" si="15"/>
        <v>-0.2020389082671078</v>
      </c>
      <c r="M21" s="120">
        <v>389326</v>
      </c>
      <c r="N21" s="85">
        <v>389326</v>
      </c>
      <c r="O21" s="121">
        <f t="shared" si="16"/>
        <v>0</v>
      </c>
      <c r="P21" s="113"/>
      <c r="Q21" s="157">
        <f t="shared" si="17"/>
        <v>389326</v>
      </c>
      <c r="R21" s="17">
        <f t="shared" si="18"/>
        <v>389326</v>
      </c>
      <c r="S21" s="77">
        <f t="shared" si="19"/>
        <v>0</v>
      </c>
      <c r="T21" s="78">
        <f t="shared" si="20"/>
        <v>0</v>
      </c>
      <c r="U21" s="203">
        <v>389326</v>
      </c>
      <c r="V21" s="203">
        <v>389326</v>
      </c>
      <c r="W21" s="77">
        <f t="shared" si="7"/>
        <v>0</v>
      </c>
      <c r="X21" s="78">
        <f t="shared" si="8"/>
        <v>0</v>
      </c>
      <c r="Y21" s="203">
        <f t="shared" si="9"/>
        <v>389326</v>
      </c>
      <c r="Z21" s="203">
        <f t="shared" si="10"/>
        <v>389326</v>
      </c>
      <c r="AA21" s="77">
        <f t="shared" si="11"/>
        <v>0</v>
      </c>
      <c r="AB21" s="78">
        <f t="shared" si="12"/>
        <v>0</v>
      </c>
      <c r="AC21" s="251">
        <v>389326</v>
      </c>
      <c r="AD21" s="203">
        <v>389326</v>
      </c>
      <c r="AE21" s="77">
        <f t="shared" si="21"/>
        <v>0</v>
      </c>
      <c r="AF21" s="78">
        <f t="shared" si="22"/>
        <v>0</v>
      </c>
      <c r="AG21" s="251">
        <v>389326</v>
      </c>
      <c r="AH21" s="203">
        <v>389326</v>
      </c>
      <c r="AI21" s="269">
        <f t="shared" si="23"/>
        <v>0</v>
      </c>
      <c r="AJ21" s="270">
        <f t="shared" si="24"/>
        <v>0</v>
      </c>
      <c r="AK21" s="191">
        <v>389326</v>
      </c>
      <c r="AL21" s="269">
        <v>0</v>
      </c>
      <c r="AM21" s="270">
        <v>0</v>
      </c>
      <c r="AO21" s="96"/>
      <c r="AP21" s="160"/>
      <c r="AU21" s="256"/>
    </row>
    <row r="22" spans="2:47" ht="25.5" customHeight="1">
      <c r="B22" s="14"/>
      <c r="C22" s="61" t="s">
        <v>46</v>
      </c>
      <c r="D22" s="24">
        <v>39600</v>
      </c>
      <c r="E22" s="268" t="s">
        <v>47</v>
      </c>
      <c r="F22" s="268" t="s">
        <v>47</v>
      </c>
      <c r="G22" s="25">
        <v>1949836.51</v>
      </c>
      <c r="H22" s="22">
        <f>G22</f>
        <v>1949836.51</v>
      </c>
      <c r="I22" s="21" t="e">
        <f>+H22/F22-1</f>
        <v>#VALUE!</v>
      </c>
      <c r="J22" s="120">
        <v>1949836.51</v>
      </c>
      <c r="K22" s="86">
        <v>1949836.51</v>
      </c>
      <c r="L22" s="121">
        <f t="shared" si="15"/>
        <v>0</v>
      </c>
      <c r="M22" s="120">
        <v>1949836.51</v>
      </c>
      <c r="N22" s="85">
        <v>1949836.51</v>
      </c>
      <c r="O22" s="121">
        <f t="shared" si="16"/>
        <v>0</v>
      </c>
      <c r="P22" s="113"/>
      <c r="Q22" s="157">
        <f t="shared" si="17"/>
        <v>1949836.51</v>
      </c>
      <c r="R22" s="17">
        <f t="shared" si="18"/>
        <v>1949836.51</v>
      </c>
      <c r="S22" s="77">
        <f t="shared" si="19"/>
        <v>0</v>
      </c>
      <c r="T22" s="78">
        <f t="shared" si="20"/>
        <v>0</v>
      </c>
      <c r="U22" s="203">
        <v>1949836.51</v>
      </c>
      <c r="V22" s="203">
        <v>1949836.51</v>
      </c>
      <c r="W22" s="77">
        <f t="shared" si="7"/>
        <v>0</v>
      </c>
      <c r="X22" s="78">
        <f t="shared" si="8"/>
        <v>0</v>
      </c>
      <c r="Y22" s="203">
        <f t="shared" si="9"/>
        <v>1949836.51</v>
      </c>
      <c r="Z22" s="203">
        <f t="shared" si="10"/>
        <v>1949836.51</v>
      </c>
      <c r="AA22" s="77">
        <f t="shared" si="11"/>
        <v>0</v>
      </c>
      <c r="AB22" s="78">
        <f t="shared" si="12"/>
        <v>0</v>
      </c>
      <c r="AC22" s="251">
        <v>1949836.51</v>
      </c>
      <c r="AD22" s="203">
        <v>1949836.51</v>
      </c>
      <c r="AE22" s="77">
        <f t="shared" si="21"/>
        <v>0</v>
      </c>
      <c r="AF22" s="78">
        <f t="shared" si="22"/>
        <v>0</v>
      </c>
      <c r="AG22" s="251">
        <v>1949836.51</v>
      </c>
      <c r="AH22" s="203">
        <v>1949836.51</v>
      </c>
      <c r="AI22" s="269">
        <f t="shared" si="23"/>
        <v>0</v>
      </c>
      <c r="AJ22" s="270">
        <f t="shared" si="24"/>
        <v>0</v>
      </c>
      <c r="AK22" s="191">
        <v>1949836.51</v>
      </c>
      <c r="AL22" s="269">
        <v>0</v>
      </c>
      <c r="AM22" s="270">
        <v>0</v>
      </c>
      <c r="AO22" s="96"/>
      <c r="AP22" s="160"/>
      <c r="AU22" s="256"/>
    </row>
    <row r="23" spans="2:47" ht="25.5" customHeight="1">
      <c r="B23" s="37"/>
      <c r="C23" s="61" t="s">
        <v>48</v>
      </c>
      <c r="D23" s="24">
        <v>39722</v>
      </c>
      <c r="E23" s="277" t="s">
        <v>249</v>
      </c>
      <c r="F23" s="277" t="s">
        <v>249</v>
      </c>
      <c r="G23" s="40" t="s">
        <v>20</v>
      </c>
      <c r="H23" s="41" t="s">
        <v>20</v>
      </c>
      <c r="I23" s="39" t="s">
        <v>20</v>
      </c>
      <c r="J23" s="124" t="s">
        <v>64</v>
      </c>
      <c r="K23" s="93" t="s">
        <v>64</v>
      </c>
      <c r="L23" s="125" t="s">
        <v>64</v>
      </c>
      <c r="M23" s="130" t="s">
        <v>64</v>
      </c>
      <c r="N23" s="94" t="s">
        <v>64</v>
      </c>
      <c r="O23" s="131"/>
      <c r="P23" s="115"/>
      <c r="Q23" s="149" t="s">
        <v>64</v>
      </c>
      <c r="R23" s="93" t="s">
        <v>64</v>
      </c>
      <c r="S23" s="76" t="s">
        <v>20</v>
      </c>
      <c r="T23" s="150" t="s">
        <v>20</v>
      </c>
      <c r="U23" s="163"/>
      <c r="V23" s="163"/>
      <c r="W23" s="163"/>
      <c r="X23" s="163"/>
      <c r="Y23" s="163"/>
      <c r="Z23" s="163"/>
      <c r="AA23" s="163"/>
      <c r="AB23" s="163"/>
      <c r="AC23" s="253"/>
      <c r="AD23" s="163"/>
      <c r="AE23" s="163"/>
      <c r="AF23" s="163"/>
      <c r="AG23" s="251"/>
      <c r="AH23" s="203"/>
      <c r="AI23" s="284"/>
      <c r="AJ23" s="285"/>
      <c r="AK23" s="191"/>
      <c r="AL23" s="284"/>
      <c r="AM23" s="285"/>
      <c r="AN23" s="33"/>
      <c r="AO23" s="219" t="s">
        <v>49</v>
      </c>
      <c r="AP23" s="160"/>
      <c r="AU23" s="256"/>
    </row>
    <row r="24" spans="2:47" ht="25.5" customHeight="1">
      <c r="B24" s="14"/>
      <c r="C24" s="61" t="s">
        <v>50</v>
      </c>
      <c r="D24" s="24">
        <v>39569</v>
      </c>
      <c r="E24" s="278" t="s">
        <v>51</v>
      </c>
      <c r="F24" s="278" t="s">
        <v>51</v>
      </c>
      <c r="G24" s="25">
        <v>4480167.62</v>
      </c>
      <c r="H24" s="22">
        <f>G24</f>
        <v>4480167.62</v>
      </c>
      <c r="I24" s="21" t="e">
        <f>+H24/F24-1</f>
        <v>#VALUE!</v>
      </c>
      <c r="J24" s="120">
        <v>4480167.62</v>
      </c>
      <c r="K24" s="86">
        <v>4480167.62</v>
      </c>
      <c r="L24" s="121">
        <f>H24/K24-1</f>
        <v>0</v>
      </c>
      <c r="M24" s="120">
        <v>4480167.62</v>
      </c>
      <c r="N24" s="85">
        <v>4480167.62</v>
      </c>
      <c r="O24" s="121">
        <f>K24/N24-1</f>
        <v>0</v>
      </c>
      <c r="P24" s="113"/>
      <c r="Q24" s="157">
        <f>N24</f>
        <v>4480167.62</v>
      </c>
      <c r="R24" s="17">
        <f>Q24</f>
        <v>4480167.62</v>
      </c>
      <c r="S24" s="77">
        <f>Q24/K24-1</f>
        <v>0</v>
      </c>
      <c r="T24" s="78">
        <f>+R24/Q24-1</f>
        <v>0</v>
      </c>
      <c r="U24" s="203">
        <v>4480167.62</v>
      </c>
      <c r="V24" s="203">
        <v>4480167.62</v>
      </c>
      <c r="W24" s="77">
        <f t="shared" si="7"/>
        <v>0</v>
      </c>
      <c r="X24" s="78">
        <f t="shared" si="8"/>
        <v>0</v>
      </c>
      <c r="Y24" s="203">
        <f t="shared" si="9"/>
        <v>4480167.62</v>
      </c>
      <c r="Z24" s="203">
        <f t="shared" si="10"/>
        <v>4480167.62</v>
      </c>
      <c r="AA24" s="77">
        <f t="shared" si="11"/>
        <v>0</v>
      </c>
      <c r="AB24" s="78">
        <f t="shared" si="12"/>
        <v>0</v>
      </c>
      <c r="AC24" s="251">
        <v>4480168</v>
      </c>
      <c r="AD24" s="203">
        <v>4480168</v>
      </c>
      <c r="AE24" s="77">
        <f>AC24/Z24-1</f>
        <v>8.481825508610541E-08</v>
      </c>
      <c r="AF24" s="78">
        <f>+AD24/AC24-1</f>
        <v>0</v>
      </c>
      <c r="AG24" s="251">
        <v>4480168</v>
      </c>
      <c r="AH24" s="203">
        <v>4480168</v>
      </c>
      <c r="AI24" s="269">
        <f>AG24/AC24-1</f>
        <v>0</v>
      </c>
      <c r="AJ24" s="270">
        <f>AH24/AG24-1</f>
        <v>0</v>
      </c>
      <c r="AK24" s="191">
        <v>4480168</v>
      </c>
      <c r="AL24" s="269">
        <v>0</v>
      </c>
      <c r="AM24" s="270">
        <v>0</v>
      </c>
      <c r="AN24" s="42"/>
      <c r="AO24" s="69"/>
      <c r="AP24" s="160"/>
      <c r="AU24" s="256"/>
    </row>
    <row r="25" spans="2:47" ht="25.5" customHeight="1">
      <c r="B25" s="37"/>
      <c r="C25" s="61" t="s">
        <v>52</v>
      </c>
      <c r="D25" s="24">
        <v>39753</v>
      </c>
      <c r="E25" s="279" t="s">
        <v>90</v>
      </c>
      <c r="F25" s="279" t="s">
        <v>90</v>
      </c>
      <c r="G25" s="38">
        <v>1165466</v>
      </c>
      <c r="H25" s="38">
        <v>1165466</v>
      </c>
      <c r="I25" s="30" t="e">
        <f>+H25/F25-1</f>
        <v>#VALUE!</v>
      </c>
      <c r="J25" s="124" t="s">
        <v>64</v>
      </c>
      <c r="K25" s="93" t="s">
        <v>64</v>
      </c>
      <c r="L25" s="125" t="s">
        <v>64</v>
      </c>
      <c r="M25" s="124" t="s">
        <v>64</v>
      </c>
      <c r="N25" s="92" t="s">
        <v>64</v>
      </c>
      <c r="O25" s="125"/>
      <c r="P25" s="116"/>
      <c r="Q25" s="149" t="s">
        <v>64</v>
      </c>
      <c r="R25" s="93" t="s">
        <v>64</v>
      </c>
      <c r="S25" s="76" t="s">
        <v>20</v>
      </c>
      <c r="T25" s="150" t="s">
        <v>20</v>
      </c>
      <c r="U25" s="170"/>
      <c r="V25" s="170"/>
      <c r="W25" s="170"/>
      <c r="X25" s="170"/>
      <c r="Y25" s="170"/>
      <c r="Z25" s="170"/>
      <c r="AA25" s="170"/>
      <c r="AB25" s="170"/>
      <c r="AC25" s="254"/>
      <c r="AD25" s="170"/>
      <c r="AE25" s="170"/>
      <c r="AF25" s="170"/>
      <c r="AG25" s="251"/>
      <c r="AH25" s="203"/>
      <c r="AI25" s="286"/>
      <c r="AJ25" s="287"/>
      <c r="AK25" s="191"/>
      <c r="AL25" s="286"/>
      <c r="AM25" s="287"/>
      <c r="AN25" s="33"/>
      <c r="AO25" s="219" t="s">
        <v>93</v>
      </c>
      <c r="AP25" s="160"/>
      <c r="AU25" s="256"/>
    </row>
    <row r="26" spans="2:47" ht="25.5" customHeight="1">
      <c r="B26" s="44"/>
      <c r="C26" s="61" t="s">
        <v>53</v>
      </c>
      <c r="D26" s="24">
        <v>40330</v>
      </c>
      <c r="E26" s="272" t="s">
        <v>54</v>
      </c>
      <c r="F26" s="272" t="s">
        <v>54</v>
      </c>
      <c r="G26" s="64">
        <v>837610</v>
      </c>
      <c r="H26" s="26">
        <v>2389000</v>
      </c>
      <c r="I26" s="65" t="s">
        <v>20</v>
      </c>
      <c r="J26" s="126">
        <v>1609803</v>
      </c>
      <c r="K26" s="87">
        <v>1609803</v>
      </c>
      <c r="L26" s="121">
        <f>H26/K26-1</f>
        <v>0.4840325182646572</v>
      </c>
      <c r="M26" s="27">
        <v>1638972</v>
      </c>
      <c r="N26" s="88">
        <v>1638972</v>
      </c>
      <c r="O26" s="121">
        <f aca="true" t="shared" si="25" ref="O26:O31">K26/N26-1</f>
        <v>-0.01779713137259209</v>
      </c>
      <c r="P26" s="117"/>
      <c r="Q26" s="157">
        <v>1638972</v>
      </c>
      <c r="R26" s="17">
        <f aca="true" t="shared" si="26" ref="R26:R32">Q26</f>
        <v>1638972</v>
      </c>
      <c r="S26" s="77">
        <f aca="true" t="shared" si="27" ref="S26:S37">Q26/N26-1</f>
        <v>0</v>
      </c>
      <c r="T26" s="78">
        <f aca="true" t="shared" si="28" ref="T26:T38">+R26/Q26-1</f>
        <v>0</v>
      </c>
      <c r="U26" s="203">
        <v>1638972</v>
      </c>
      <c r="V26" s="203">
        <v>1638972</v>
      </c>
      <c r="W26" s="77">
        <f t="shared" si="7"/>
        <v>0</v>
      </c>
      <c r="X26" s="78">
        <f t="shared" si="8"/>
        <v>0</v>
      </c>
      <c r="Y26" s="203">
        <v>1642817</v>
      </c>
      <c r="Z26" s="203">
        <v>1642817</v>
      </c>
      <c r="AA26" s="77">
        <f t="shared" si="11"/>
        <v>0.0023459827257572563</v>
      </c>
      <c r="AB26" s="78">
        <f t="shared" si="12"/>
        <v>0</v>
      </c>
      <c r="AC26" s="251">
        <v>1642817</v>
      </c>
      <c r="AD26" s="203">
        <v>1642817</v>
      </c>
      <c r="AE26" s="77">
        <f aca="true" t="shared" si="29" ref="AE26:AE59">AC26/Z26-1</f>
        <v>0</v>
      </c>
      <c r="AF26" s="78">
        <f aca="true" t="shared" si="30" ref="AF26:AF59">+AD26/AC26-1</f>
        <v>0</v>
      </c>
      <c r="AG26" s="251">
        <v>1642817</v>
      </c>
      <c r="AH26" s="203">
        <v>1642817</v>
      </c>
      <c r="AI26" s="269">
        <f aca="true" t="shared" si="31" ref="AI26:AI48">AG26/AC26-1</f>
        <v>0</v>
      </c>
      <c r="AJ26" s="270">
        <f aca="true" t="shared" si="32" ref="AJ26:AJ48">AH26/AG26-1</f>
        <v>0</v>
      </c>
      <c r="AK26" s="191">
        <v>1642817</v>
      </c>
      <c r="AL26" s="269">
        <v>0</v>
      </c>
      <c r="AM26" s="270">
        <v>0</v>
      </c>
      <c r="AN26" s="19"/>
      <c r="AO26" s="97"/>
      <c r="AP26" s="160"/>
      <c r="AU26" s="256"/>
    </row>
    <row r="27" spans="2:47" ht="25.5" customHeight="1">
      <c r="B27" s="44"/>
      <c r="C27" s="61" t="s">
        <v>55</v>
      </c>
      <c r="D27" s="24">
        <v>40330</v>
      </c>
      <c r="E27" s="272" t="s">
        <v>56</v>
      </c>
      <c r="F27" s="272" t="s">
        <v>56</v>
      </c>
      <c r="G27" s="64">
        <v>0</v>
      </c>
      <c r="H27" s="26">
        <v>187900</v>
      </c>
      <c r="I27" s="65" t="s">
        <v>20</v>
      </c>
      <c r="J27" s="126">
        <v>215000</v>
      </c>
      <c r="K27" s="87">
        <v>215000</v>
      </c>
      <c r="L27" s="121">
        <f>H27/K27-1</f>
        <v>-0.12604651162790703</v>
      </c>
      <c r="M27" s="27">
        <v>205882</v>
      </c>
      <c r="N27" s="88">
        <v>205882</v>
      </c>
      <c r="O27" s="121">
        <f t="shared" si="25"/>
        <v>0.04428750449286478</v>
      </c>
      <c r="P27" s="117"/>
      <c r="Q27" s="157">
        <f>N27</f>
        <v>205882</v>
      </c>
      <c r="R27" s="17">
        <f t="shared" si="26"/>
        <v>205882</v>
      </c>
      <c r="S27" s="77">
        <f t="shared" si="27"/>
        <v>0</v>
      </c>
      <c r="T27" s="78">
        <f t="shared" si="28"/>
        <v>0</v>
      </c>
      <c r="U27" s="203">
        <v>205882</v>
      </c>
      <c r="V27" s="203">
        <v>205882</v>
      </c>
      <c r="W27" s="77">
        <f t="shared" si="7"/>
        <v>0</v>
      </c>
      <c r="X27" s="78">
        <f t="shared" si="8"/>
        <v>0</v>
      </c>
      <c r="Y27" s="203">
        <f t="shared" si="9"/>
        <v>205882</v>
      </c>
      <c r="Z27" s="203">
        <f t="shared" si="10"/>
        <v>205882</v>
      </c>
      <c r="AA27" s="77">
        <f t="shared" si="11"/>
        <v>0</v>
      </c>
      <c r="AB27" s="78">
        <f t="shared" si="12"/>
        <v>0</v>
      </c>
      <c r="AC27" s="251">
        <v>205882</v>
      </c>
      <c r="AD27" s="203">
        <v>205882</v>
      </c>
      <c r="AE27" s="77">
        <f t="shared" si="29"/>
        <v>0</v>
      </c>
      <c r="AF27" s="78">
        <f t="shared" si="30"/>
        <v>0</v>
      </c>
      <c r="AG27" s="251">
        <v>205882</v>
      </c>
      <c r="AH27" s="203">
        <v>205882</v>
      </c>
      <c r="AI27" s="269">
        <f t="shared" si="31"/>
        <v>0</v>
      </c>
      <c r="AJ27" s="270">
        <f t="shared" si="32"/>
        <v>0</v>
      </c>
      <c r="AK27" s="191">
        <v>205882</v>
      </c>
      <c r="AL27" s="269">
        <v>0</v>
      </c>
      <c r="AM27" s="270">
        <v>0</v>
      </c>
      <c r="AN27" s="19"/>
      <c r="AO27" s="67"/>
      <c r="AP27" s="160"/>
      <c r="AU27" s="256"/>
    </row>
    <row r="28" spans="2:47" ht="25.5" customHeight="1">
      <c r="B28" s="44"/>
      <c r="C28" s="61" t="s">
        <v>57</v>
      </c>
      <c r="D28" s="24">
        <v>40330</v>
      </c>
      <c r="E28" s="272" t="s">
        <v>87</v>
      </c>
      <c r="F28" s="272" t="s">
        <v>87</v>
      </c>
      <c r="G28" s="64">
        <v>0</v>
      </c>
      <c r="H28" s="26">
        <v>4839000</v>
      </c>
      <c r="I28" s="65" t="s">
        <v>20</v>
      </c>
      <c r="J28" s="126">
        <v>4795139</v>
      </c>
      <c r="K28" s="87">
        <v>4795139</v>
      </c>
      <c r="L28" s="121">
        <f>H28/K28-1</f>
        <v>0.009146971547644434</v>
      </c>
      <c r="M28" s="27">
        <v>4795139</v>
      </c>
      <c r="N28" s="88">
        <v>4795139</v>
      </c>
      <c r="O28" s="121">
        <f t="shared" si="25"/>
        <v>0</v>
      </c>
      <c r="P28" s="117"/>
      <c r="Q28" s="157">
        <f>N28</f>
        <v>4795139</v>
      </c>
      <c r="R28" s="17">
        <f t="shared" si="26"/>
        <v>4795139</v>
      </c>
      <c r="S28" s="77">
        <f t="shared" si="27"/>
        <v>0</v>
      </c>
      <c r="T28" s="78">
        <f t="shared" si="28"/>
        <v>0</v>
      </c>
      <c r="U28" s="203">
        <v>4795139</v>
      </c>
      <c r="V28" s="203">
        <v>4795139</v>
      </c>
      <c r="W28" s="77">
        <f t="shared" si="7"/>
        <v>0</v>
      </c>
      <c r="X28" s="78">
        <f t="shared" si="8"/>
        <v>0</v>
      </c>
      <c r="Y28" s="203">
        <f t="shared" si="9"/>
        <v>4795139</v>
      </c>
      <c r="Z28" s="203">
        <f t="shared" si="10"/>
        <v>4795139</v>
      </c>
      <c r="AA28" s="77">
        <f t="shared" si="11"/>
        <v>0</v>
      </c>
      <c r="AB28" s="78">
        <f t="shared" si="12"/>
        <v>0</v>
      </c>
      <c r="AC28" s="251">
        <v>4795139</v>
      </c>
      <c r="AD28" s="203">
        <v>4795139</v>
      </c>
      <c r="AE28" s="77">
        <f t="shared" si="29"/>
        <v>0</v>
      </c>
      <c r="AF28" s="78">
        <f t="shared" si="30"/>
        <v>0</v>
      </c>
      <c r="AG28" s="251">
        <v>4795139</v>
      </c>
      <c r="AH28" s="203">
        <v>4795139</v>
      </c>
      <c r="AI28" s="269">
        <f t="shared" si="31"/>
        <v>0</v>
      </c>
      <c r="AJ28" s="270">
        <f t="shared" si="32"/>
        <v>0</v>
      </c>
      <c r="AK28" s="191">
        <v>4795139</v>
      </c>
      <c r="AL28" s="269">
        <v>0</v>
      </c>
      <c r="AM28" s="270">
        <v>0</v>
      </c>
      <c r="AN28" s="19"/>
      <c r="AO28" s="67"/>
      <c r="AP28" s="160"/>
      <c r="AU28" s="256"/>
    </row>
    <row r="29" spans="2:47" ht="25.5" customHeight="1">
      <c r="B29" s="44"/>
      <c r="C29" s="61" t="s">
        <v>58</v>
      </c>
      <c r="D29" s="24">
        <v>40330</v>
      </c>
      <c r="E29" s="272" t="s">
        <v>88</v>
      </c>
      <c r="F29" s="272" t="s">
        <v>88</v>
      </c>
      <c r="G29" s="64">
        <v>0</v>
      </c>
      <c r="H29" s="26">
        <v>5473000</v>
      </c>
      <c r="I29" s="65" t="s">
        <v>20</v>
      </c>
      <c r="J29" s="126">
        <v>5250739</v>
      </c>
      <c r="K29" s="87">
        <v>5250739</v>
      </c>
      <c r="L29" s="121">
        <f>H29/K29-1</f>
        <v>0.042329470194576446</v>
      </c>
      <c r="M29" s="27">
        <v>5250739</v>
      </c>
      <c r="N29" s="88">
        <v>5250739</v>
      </c>
      <c r="O29" s="121">
        <f t="shared" si="25"/>
        <v>0</v>
      </c>
      <c r="P29" s="117"/>
      <c r="Q29" s="157">
        <f>N29</f>
        <v>5250739</v>
      </c>
      <c r="R29" s="17">
        <f t="shared" si="26"/>
        <v>5250739</v>
      </c>
      <c r="S29" s="77">
        <f t="shared" si="27"/>
        <v>0</v>
      </c>
      <c r="T29" s="78">
        <f t="shared" si="28"/>
        <v>0</v>
      </c>
      <c r="U29" s="203">
        <v>5250739</v>
      </c>
      <c r="V29" s="203">
        <v>5250739</v>
      </c>
      <c r="W29" s="77">
        <f t="shared" si="7"/>
        <v>0</v>
      </c>
      <c r="X29" s="78">
        <f t="shared" si="8"/>
        <v>0</v>
      </c>
      <c r="Y29" s="203">
        <f t="shared" si="9"/>
        <v>5250739</v>
      </c>
      <c r="Z29" s="203">
        <f t="shared" si="10"/>
        <v>5250739</v>
      </c>
      <c r="AA29" s="77">
        <f t="shared" si="11"/>
        <v>0</v>
      </c>
      <c r="AB29" s="78">
        <f t="shared" si="12"/>
        <v>0</v>
      </c>
      <c r="AC29" s="251">
        <v>5250739</v>
      </c>
      <c r="AD29" s="203">
        <v>5250739</v>
      </c>
      <c r="AE29" s="77">
        <f t="shared" si="29"/>
        <v>0</v>
      </c>
      <c r="AF29" s="78">
        <f t="shared" si="30"/>
        <v>0</v>
      </c>
      <c r="AG29" s="251">
        <v>5250739</v>
      </c>
      <c r="AH29" s="203">
        <v>5250739</v>
      </c>
      <c r="AI29" s="269">
        <f t="shared" si="31"/>
        <v>0</v>
      </c>
      <c r="AJ29" s="270">
        <f t="shared" si="32"/>
        <v>0</v>
      </c>
      <c r="AK29" s="191">
        <v>5250739</v>
      </c>
      <c r="AL29" s="269">
        <v>0</v>
      </c>
      <c r="AM29" s="270">
        <v>0</v>
      </c>
      <c r="AN29" s="19"/>
      <c r="AO29" s="67"/>
      <c r="AP29" s="160"/>
      <c r="AU29" s="256"/>
    </row>
    <row r="30" spans="2:47" ht="25.5" customHeight="1">
      <c r="B30" s="23" t="s">
        <v>15</v>
      </c>
      <c r="C30" s="61" t="s">
        <v>59</v>
      </c>
      <c r="D30" s="24">
        <v>40513</v>
      </c>
      <c r="E30" s="272" t="s">
        <v>60</v>
      </c>
      <c r="F30" s="272" t="s">
        <v>60</v>
      </c>
      <c r="G30" s="64">
        <v>0</v>
      </c>
      <c r="H30" s="26">
        <v>91500</v>
      </c>
      <c r="I30" s="65" t="s">
        <v>20</v>
      </c>
      <c r="J30" s="126">
        <v>88842</v>
      </c>
      <c r="K30" s="87">
        <v>88842</v>
      </c>
      <c r="L30" s="121">
        <f>H30/K30-1</f>
        <v>0.02991828189369894</v>
      </c>
      <c r="M30" s="27">
        <v>88842</v>
      </c>
      <c r="N30" s="88">
        <v>88842</v>
      </c>
      <c r="O30" s="121">
        <f t="shared" si="25"/>
        <v>0</v>
      </c>
      <c r="P30" s="117"/>
      <c r="Q30" s="157">
        <f>N30</f>
        <v>88842</v>
      </c>
      <c r="R30" s="17">
        <f t="shared" si="26"/>
        <v>88842</v>
      </c>
      <c r="S30" s="77">
        <f t="shared" si="27"/>
        <v>0</v>
      </c>
      <c r="T30" s="78">
        <f t="shared" si="28"/>
        <v>0</v>
      </c>
      <c r="U30" s="203">
        <v>88842</v>
      </c>
      <c r="V30" s="203">
        <v>88842</v>
      </c>
      <c r="W30" s="77">
        <f t="shared" si="7"/>
        <v>0</v>
      </c>
      <c r="X30" s="78">
        <f t="shared" si="8"/>
        <v>0</v>
      </c>
      <c r="Y30" s="203">
        <f t="shared" si="9"/>
        <v>88842</v>
      </c>
      <c r="Z30" s="203">
        <f t="shared" si="10"/>
        <v>88842</v>
      </c>
      <c r="AA30" s="77">
        <f t="shared" si="11"/>
        <v>0</v>
      </c>
      <c r="AB30" s="78">
        <f t="shared" si="12"/>
        <v>0</v>
      </c>
      <c r="AC30" s="251">
        <v>88842</v>
      </c>
      <c r="AD30" s="203">
        <v>88842</v>
      </c>
      <c r="AE30" s="77">
        <f t="shared" si="29"/>
        <v>0</v>
      </c>
      <c r="AF30" s="78">
        <f t="shared" si="30"/>
        <v>0</v>
      </c>
      <c r="AG30" s="251">
        <v>88842</v>
      </c>
      <c r="AH30" s="203">
        <v>88842</v>
      </c>
      <c r="AI30" s="269">
        <f t="shared" si="31"/>
        <v>0</v>
      </c>
      <c r="AJ30" s="270">
        <f t="shared" si="32"/>
        <v>0</v>
      </c>
      <c r="AK30" s="191">
        <v>88842</v>
      </c>
      <c r="AL30" s="269">
        <v>0</v>
      </c>
      <c r="AM30" s="270">
        <v>0</v>
      </c>
      <c r="AN30" s="19"/>
      <c r="AO30" s="134" t="s">
        <v>143</v>
      </c>
      <c r="AP30" s="160"/>
      <c r="AU30" s="256"/>
    </row>
    <row r="31" spans="2:47" ht="25.5" customHeight="1">
      <c r="B31" s="73"/>
      <c r="C31" s="61" t="s">
        <v>70</v>
      </c>
      <c r="D31" s="24">
        <v>40695</v>
      </c>
      <c r="E31" s="272" t="s">
        <v>89</v>
      </c>
      <c r="F31" s="272" t="s">
        <v>89</v>
      </c>
      <c r="G31" s="71" t="s">
        <v>64</v>
      </c>
      <c r="H31" s="72" t="s">
        <v>64</v>
      </c>
      <c r="I31" s="65" t="s">
        <v>64</v>
      </c>
      <c r="J31" s="35" t="s">
        <v>64</v>
      </c>
      <c r="K31" s="87">
        <v>279600</v>
      </c>
      <c r="L31" s="153" t="s">
        <v>20</v>
      </c>
      <c r="M31" s="27">
        <v>249141</v>
      </c>
      <c r="N31" s="88">
        <v>249141</v>
      </c>
      <c r="O31" s="121">
        <f t="shared" si="25"/>
        <v>0.12225607186292109</v>
      </c>
      <c r="P31" s="117"/>
      <c r="Q31" s="157">
        <f>N31</f>
        <v>249141</v>
      </c>
      <c r="R31" s="17">
        <f t="shared" si="26"/>
        <v>249141</v>
      </c>
      <c r="S31" s="77">
        <f t="shared" si="27"/>
        <v>0</v>
      </c>
      <c r="T31" s="78">
        <f t="shared" si="28"/>
        <v>0</v>
      </c>
      <c r="U31" s="203">
        <v>249141</v>
      </c>
      <c r="V31" s="203">
        <v>249141</v>
      </c>
      <c r="W31" s="77">
        <f t="shared" si="7"/>
        <v>0</v>
      </c>
      <c r="X31" s="78">
        <f t="shared" si="8"/>
        <v>0</v>
      </c>
      <c r="Y31" s="203">
        <f t="shared" si="9"/>
        <v>249141</v>
      </c>
      <c r="Z31" s="203">
        <f t="shared" si="10"/>
        <v>249141</v>
      </c>
      <c r="AA31" s="77">
        <f t="shared" si="11"/>
        <v>0</v>
      </c>
      <c r="AB31" s="78">
        <f t="shared" si="12"/>
        <v>0</v>
      </c>
      <c r="AC31" s="251">
        <v>249141</v>
      </c>
      <c r="AD31" s="203">
        <v>249141</v>
      </c>
      <c r="AE31" s="77">
        <f t="shared" si="29"/>
        <v>0</v>
      </c>
      <c r="AF31" s="78">
        <f t="shared" si="30"/>
        <v>0</v>
      </c>
      <c r="AG31" s="251">
        <v>249141</v>
      </c>
      <c r="AH31" s="203">
        <v>249141</v>
      </c>
      <c r="AI31" s="269">
        <f t="shared" si="31"/>
        <v>0</v>
      </c>
      <c r="AJ31" s="270">
        <f t="shared" si="32"/>
        <v>0</v>
      </c>
      <c r="AK31" s="191">
        <v>249141</v>
      </c>
      <c r="AL31" s="269">
        <v>0</v>
      </c>
      <c r="AM31" s="270">
        <v>0</v>
      </c>
      <c r="AN31" s="19"/>
      <c r="AO31" s="67"/>
      <c r="AP31" s="160"/>
      <c r="AU31" s="256"/>
    </row>
    <row r="32" spans="2:47" ht="25.5" customHeight="1">
      <c r="B32" s="73"/>
      <c r="C32" s="61" t="s">
        <v>71</v>
      </c>
      <c r="D32" s="24">
        <v>41061</v>
      </c>
      <c r="E32" s="272" t="s">
        <v>127</v>
      </c>
      <c r="F32" s="272" t="s">
        <v>127</v>
      </c>
      <c r="G32" s="71" t="s">
        <v>64</v>
      </c>
      <c r="H32" s="72" t="s">
        <v>64</v>
      </c>
      <c r="I32" s="65" t="s">
        <v>64</v>
      </c>
      <c r="J32" s="35" t="s">
        <v>64</v>
      </c>
      <c r="K32" s="71" t="s">
        <v>64</v>
      </c>
      <c r="L32" s="153" t="s">
        <v>20</v>
      </c>
      <c r="M32" s="146" t="s">
        <v>64</v>
      </c>
      <c r="N32" s="117">
        <v>450200</v>
      </c>
      <c r="O32" s="154" t="s">
        <v>20</v>
      </c>
      <c r="P32" s="117"/>
      <c r="Q32" s="165">
        <v>430017</v>
      </c>
      <c r="R32" s="166">
        <f t="shared" si="26"/>
        <v>430017</v>
      </c>
      <c r="S32" s="77">
        <f t="shared" si="27"/>
        <v>-0.04483118613949355</v>
      </c>
      <c r="T32" s="78">
        <f t="shared" si="28"/>
        <v>0</v>
      </c>
      <c r="U32" s="203">
        <v>430017</v>
      </c>
      <c r="V32" s="203">
        <v>430017</v>
      </c>
      <c r="W32" s="77">
        <f t="shared" si="7"/>
        <v>0</v>
      </c>
      <c r="X32" s="78">
        <f t="shared" si="8"/>
        <v>0</v>
      </c>
      <c r="Y32" s="203">
        <v>421517</v>
      </c>
      <c r="Z32" s="203">
        <v>421517</v>
      </c>
      <c r="AA32" s="77">
        <f t="shared" si="11"/>
        <v>-0.019766660387845136</v>
      </c>
      <c r="AB32" s="78">
        <f t="shared" si="12"/>
        <v>0</v>
      </c>
      <c r="AC32" s="251">
        <v>421517</v>
      </c>
      <c r="AD32" s="203">
        <v>421517</v>
      </c>
      <c r="AE32" s="77">
        <f t="shared" si="29"/>
        <v>0</v>
      </c>
      <c r="AF32" s="78">
        <f t="shared" si="30"/>
        <v>0</v>
      </c>
      <c r="AG32" s="251">
        <v>421517</v>
      </c>
      <c r="AH32" s="203">
        <v>421517</v>
      </c>
      <c r="AI32" s="269">
        <f t="shared" si="31"/>
        <v>0</v>
      </c>
      <c r="AJ32" s="270">
        <f t="shared" si="32"/>
        <v>0</v>
      </c>
      <c r="AK32" s="191">
        <v>421517</v>
      </c>
      <c r="AL32" s="269">
        <v>0</v>
      </c>
      <c r="AM32" s="270">
        <v>0</v>
      </c>
      <c r="AN32" s="19"/>
      <c r="AO32" s="67"/>
      <c r="AP32" s="161">
        <v>30152</v>
      </c>
      <c r="AU32" s="256"/>
    </row>
    <row r="33" spans="2:47" ht="25.5" customHeight="1">
      <c r="B33" s="73"/>
      <c r="C33" s="61" t="s">
        <v>72</v>
      </c>
      <c r="D33" s="24">
        <v>41061</v>
      </c>
      <c r="E33" s="272" t="s">
        <v>110</v>
      </c>
      <c r="F33" s="272" t="s">
        <v>110</v>
      </c>
      <c r="G33" s="71" t="s">
        <v>64</v>
      </c>
      <c r="H33" s="72" t="s">
        <v>64</v>
      </c>
      <c r="I33" s="65" t="s">
        <v>64</v>
      </c>
      <c r="J33" s="35" t="s">
        <v>64</v>
      </c>
      <c r="K33" s="71" t="s">
        <v>64</v>
      </c>
      <c r="L33" s="153" t="s">
        <v>20</v>
      </c>
      <c r="M33" s="147" t="s">
        <v>64</v>
      </c>
      <c r="N33" s="117">
        <v>5819300</v>
      </c>
      <c r="O33" s="154" t="s">
        <v>20</v>
      </c>
      <c r="P33" s="117"/>
      <c r="Q33" s="165">
        <v>5267709</v>
      </c>
      <c r="R33" s="166">
        <v>5267709</v>
      </c>
      <c r="S33" s="77">
        <f t="shared" si="27"/>
        <v>-0.09478648634715514</v>
      </c>
      <c r="T33" s="78">
        <f t="shared" si="28"/>
        <v>0</v>
      </c>
      <c r="U33" s="203">
        <v>5268487</v>
      </c>
      <c r="V33" s="203">
        <v>5268487</v>
      </c>
      <c r="W33" s="77">
        <f t="shared" si="7"/>
        <v>0.00014769228900068931</v>
      </c>
      <c r="X33" s="78">
        <f t="shared" si="8"/>
        <v>0</v>
      </c>
      <c r="Y33" s="203">
        <f t="shared" si="9"/>
        <v>5268487</v>
      </c>
      <c r="Z33" s="203">
        <f t="shared" si="10"/>
        <v>5268487</v>
      </c>
      <c r="AA33" s="77">
        <f t="shared" si="11"/>
        <v>0</v>
      </c>
      <c r="AB33" s="78">
        <f t="shared" si="12"/>
        <v>0</v>
      </c>
      <c r="AC33" s="251">
        <v>5268479</v>
      </c>
      <c r="AD33" s="203">
        <v>5268479</v>
      </c>
      <c r="AE33" s="77">
        <f t="shared" si="29"/>
        <v>-1.5184625111741568E-06</v>
      </c>
      <c r="AF33" s="78">
        <f t="shared" si="30"/>
        <v>0</v>
      </c>
      <c r="AG33" s="251">
        <v>5268479</v>
      </c>
      <c r="AH33" s="203">
        <v>5268479</v>
      </c>
      <c r="AI33" s="269">
        <f t="shared" si="31"/>
        <v>0</v>
      </c>
      <c r="AJ33" s="270">
        <f t="shared" si="32"/>
        <v>0</v>
      </c>
      <c r="AK33" s="191">
        <v>5268479</v>
      </c>
      <c r="AL33" s="269">
        <v>0</v>
      </c>
      <c r="AM33" s="270">
        <v>0</v>
      </c>
      <c r="AN33" s="19"/>
      <c r="AO33" s="67"/>
      <c r="AP33" s="161" t="s">
        <v>111</v>
      </c>
      <c r="AU33" s="256"/>
    </row>
    <row r="34" spans="2:47" ht="25.5" customHeight="1">
      <c r="B34" s="73"/>
      <c r="C34" s="61" t="s">
        <v>73</v>
      </c>
      <c r="D34" s="24">
        <v>41244</v>
      </c>
      <c r="E34" s="272" t="s">
        <v>112</v>
      </c>
      <c r="F34" s="272" t="s">
        <v>112</v>
      </c>
      <c r="G34" s="71" t="s">
        <v>64</v>
      </c>
      <c r="H34" s="72" t="s">
        <v>64</v>
      </c>
      <c r="I34" s="65" t="s">
        <v>64</v>
      </c>
      <c r="J34" s="35" t="s">
        <v>64</v>
      </c>
      <c r="K34" s="71" t="s">
        <v>64</v>
      </c>
      <c r="L34" s="153" t="s">
        <v>20</v>
      </c>
      <c r="M34" s="147" t="s">
        <v>64</v>
      </c>
      <c r="N34" s="117">
        <v>1521900</v>
      </c>
      <c r="O34" s="154" t="s">
        <v>20</v>
      </c>
      <c r="P34" s="117"/>
      <c r="Q34" s="165">
        <v>1886753</v>
      </c>
      <c r="R34" s="166">
        <v>1886753</v>
      </c>
      <c r="S34" s="77">
        <f t="shared" si="27"/>
        <v>0.23973519942177535</v>
      </c>
      <c r="T34" s="78">
        <f t="shared" si="28"/>
        <v>0</v>
      </c>
      <c r="U34" s="203">
        <v>1881887</v>
      </c>
      <c r="V34" s="203">
        <v>1881887</v>
      </c>
      <c r="W34" s="77">
        <f t="shared" si="7"/>
        <v>-0.0025790339275993945</v>
      </c>
      <c r="X34" s="78">
        <f t="shared" si="8"/>
        <v>0</v>
      </c>
      <c r="Y34" s="203">
        <f t="shared" si="9"/>
        <v>1881887</v>
      </c>
      <c r="Z34" s="203">
        <f t="shared" si="10"/>
        <v>1881887</v>
      </c>
      <c r="AA34" s="77">
        <f t="shared" si="11"/>
        <v>0</v>
      </c>
      <c r="AB34" s="78">
        <f t="shared" si="12"/>
        <v>0</v>
      </c>
      <c r="AC34" s="251">
        <v>1881887</v>
      </c>
      <c r="AD34" s="203">
        <v>1881887</v>
      </c>
      <c r="AE34" s="77">
        <f t="shared" si="29"/>
        <v>0</v>
      </c>
      <c r="AF34" s="78">
        <f t="shared" si="30"/>
        <v>0</v>
      </c>
      <c r="AG34" s="251">
        <v>1881887</v>
      </c>
      <c r="AH34" s="203">
        <v>1881887</v>
      </c>
      <c r="AI34" s="269">
        <f t="shared" si="31"/>
        <v>0</v>
      </c>
      <c r="AJ34" s="270">
        <f t="shared" si="32"/>
        <v>0</v>
      </c>
      <c r="AK34" s="191">
        <v>1881887</v>
      </c>
      <c r="AL34" s="269">
        <v>0</v>
      </c>
      <c r="AM34" s="270">
        <v>0</v>
      </c>
      <c r="AN34" s="19"/>
      <c r="AO34" s="67"/>
      <c r="AP34" s="161" t="s">
        <v>113</v>
      </c>
      <c r="AU34" s="256"/>
    </row>
    <row r="35" spans="2:47" ht="25.5" customHeight="1">
      <c r="B35" s="73"/>
      <c r="C35" s="61" t="s">
        <v>74</v>
      </c>
      <c r="D35" s="24">
        <v>41152</v>
      </c>
      <c r="E35" s="272" t="s">
        <v>114</v>
      </c>
      <c r="F35" s="272" t="s">
        <v>114</v>
      </c>
      <c r="G35" s="71" t="s">
        <v>64</v>
      </c>
      <c r="H35" s="72" t="s">
        <v>64</v>
      </c>
      <c r="I35" s="65" t="s">
        <v>64</v>
      </c>
      <c r="J35" s="35" t="s">
        <v>64</v>
      </c>
      <c r="K35" s="71" t="s">
        <v>64</v>
      </c>
      <c r="L35" s="153" t="s">
        <v>20</v>
      </c>
      <c r="M35" s="147" t="s">
        <v>64</v>
      </c>
      <c r="N35" s="117">
        <v>47434000</v>
      </c>
      <c r="O35" s="154" t="s">
        <v>20</v>
      </c>
      <c r="P35" s="117"/>
      <c r="Q35" s="165">
        <v>47172572</v>
      </c>
      <c r="R35" s="166">
        <v>47172572</v>
      </c>
      <c r="S35" s="77">
        <f t="shared" si="27"/>
        <v>-0.005511405321077745</v>
      </c>
      <c r="T35" s="78">
        <f t="shared" si="28"/>
        <v>0</v>
      </c>
      <c r="U35" s="203">
        <v>47415121</v>
      </c>
      <c r="V35" s="203">
        <v>47415121</v>
      </c>
      <c r="W35" s="77">
        <f t="shared" si="7"/>
        <v>0.005141737872592644</v>
      </c>
      <c r="X35" s="78">
        <f t="shared" si="8"/>
        <v>0</v>
      </c>
      <c r="Y35" s="203">
        <v>47659752</v>
      </c>
      <c r="Z35" s="203">
        <v>47659900</v>
      </c>
      <c r="AA35" s="77">
        <f t="shared" si="11"/>
        <v>0.005159345686368777</v>
      </c>
      <c r="AB35" s="78">
        <f t="shared" si="12"/>
        <v>3.105345575349361E-06</v>
      </c>
      <c r="AC35" s="251">
        <v>47659752</v>
      </c>
      <c r="AD35" s="203">
        <v>47659900</v>
      </c>
      <c r="AE35" s="77">
        <f t="shared" si="29"/>
        <v>-3.105335932285236E-06</v>
      </c>
      <c r="AF35" s="78">
        <f t="shared" si="30"/>
        <v>3.105345575349361E-06</v>
      </c>
      <c r="AG35" s="251">
        <v>47660028.54000001</v>
      </c>
      <c r="AH35" s="203">
        <v>47660028.54000001</v>
      </c>
      <c r="AI35" s="269">
        <f t="shared" si="31"/>
        <v>5.802380171893162E-06</v>
      </c>
      <c r="AJ35" s="270">
        <f t="shared" si="32"/>
        <v>0</v>
      </c>
      <c r="AK35" s="191">
        <v>47660028.54000001</v>
      </c>
      <c r="AL35" s="269">
        <v>0</v>
      </c>
      <c r="AM35" s="270">
        <v>0</v>
      </c>
      <c r="AN35" s="19"/>
      <c r="AO35" s="67"/>
      <c r="AP35" s="161" t="s">
        <v>115</v>
      </c>
      <c r="AU35" s="256"/>
    </row>
    <row r="36" spans="2:47" ht="25.5" customHeight="1">
      <c r="B36" s="73"/>
      <c r="C36" s="61" t="s">
        <v>75</v>
      </c>
      <c r="D36" s="24">
        <v>41061</v>
      </c>
      <c r="E36" s="272" t="s">
        <v>116</v>
      </c>
      <c r="F36" s="272" t="s">
        <v>116</v>
      </c>
      <c r="G36" s="71" t="s">
        <v>64</v>
      </c>
      <c r="H36" s="72" t="s">
        <v>64</v>
      </c>
      <c r="I36" s="43" t="s">
        <v>64</v>
      </c>
      <c r="J36" s="35" t="s">
        <v>64</v>
      </c>
      <c r="K36" s="71" t="s">
        <v>64</v>
      </c>
      <c r="L36" s="153" t="s">
        <v>20</v>
      </c>
      <c r="M36" s="147" t="s">
        <v>64</v>
      </c>
      <c r="N36" s="117">
        <v>284100</v>
      </c>
      <c r="O36" s="154" t="s">
        <v>20</v>
      </c>
      <c r="P36" s="117"/>
      <c r="Q36" s="165">
        <v>230750</v>
      </c>
      <c r="R36" s="166">
        <v>230750</v>
      </c>
      <c r="S36" s="77">
        <f t="shared" si="27"/>
        <v>-0.18778599084829284</v>
      </c>
      <c r="T36" s="78">
        <f t="shared" si="28"/>
        <v>0</v>
      </c>
      <c r="U36" s="203">
        <v>230750</v>
      </c>
      <c r="V36" s="203">
        <v>230750</v>
      </c>
      <c r="W36" s="77">
        <f t="shared" si="7"/>
        <v>0</v>
      </c>
      <c r="X36" s="78">
        <f t="shared" si="8"/>
        <v>0</v>
      </c>
      <c r="Y36" s="203">
        <f t="shared" si="9"/>
        <v>230750</v>
      </c>
      <c r="Z36" s="203">
        <f t="shared" si="10"/>
        <v>230750</v>
      </c>
      <c r="AA36" s="77">
        <f t="shared" si="11"/>
        <v>0</v>
      </c>
      <c r="AB36" s="78">
        <f t="shared" si="12"/>
        <v>0</v>
      </c>
      <c r="AC36" s="251">
        <v>230750</v>
      </c>
      <c r="AD36" s="203">
        <v>230750</v>
      </c>
      <c r="AE36" s="77">
        <f t="shared" si="29"/>
        <v>0</v>
      </c>
      <c r="AF36" s="78">
        <f t="shared" si="30"/>
        <v>0</v>
      </c>
      <c r="AG36" s="251">
        <v>230750</v>
      </c>
      <c r="AH36" s="203">
        <v>230750</v>
      </c>
      <c r="AI36" s="269">
        <f t="shared" si="31"/>
        <v>0</v>
      </c>
      <c r="AJ36" s="270">
        <f t="shared" si="32"/>
        <v>0</v>
      </c>
      <c r="AK36" s="191">
        <v>230750</v>
      </c>
      <c r="AL36" s="269">
        <v>0</v>
      </c>
      <c r="AM36" s="270">
        <v>0</v>
      </c>
      <c r="AN36" s="19"/>
      <c r="AO36" s="67"/>
      <c r="AP36" s="161">
        <v>391</v>
      </c>
      <c r="AU36" s="256"/>
    </row>
    <row r="37" spans="2:47" ht="25.5" customHeight="1">
      <c r="B37" s="73"/>
      <c r="C37" s="61" t="s">
        <v>118</v>
      </c>
      <c r="D37" s="24">
        <v>41061</v>
      </c>
      <c r="E37" s="272" t="s">
        <v>117</v>
      </c>
      <c r="F37" s="272" t="s">
        <v>117</v>
      </c>
      <c r="G37" s="71" t="s">
        <v>64</v>
      </c>
      <c r="H37" s="72" t="s">
        <v>64</v>
      </c>
      <c r="I37" s="43" t="s">
        <v>64</v>
      </c>
      <c r="J37" s="35" t="s">
        <v>64</v>
      </c>
      <c r="K37" s="71" t="s">
        <v>64</v>
      </c>
      <c r="L37" s="153" t="s">
        <v>20</v>
      </c>
      <c r="M37" s="147" t="s">
        <v>64</v>
      </c>
      <c r="N37" s="117">
        <v>3985900</v>
      </c>
      <c r="O37" s="154" t="s">
        <v>20</v>
      </c>
      <c r="P37" s="117"/>
      <c r="Q37" s="165">
        <v>4204655</v>
      </c>
      <c r="R37" s="166">
        <v>4204655</v>
      </c>
      <c r="S37" s="77">
        <f t="shared" si="27"/>
        <v>0.054882209789508085</v>
      </c>
      <c r="T37" s="78">
        <f t="shared" si="28"/>
        <v>0</v>
      </c>
      <c r="U37" s="203">
        <v>4157737</v>
      </c>
      <c r="V37" s="203">
        <v>4157737</v>
      </c>
      <c r="W37" s="77">
        <f t="shared" si="7"/>
        <v>-0.011158584949300221</v>
      </c>
      <c r="X37" s="78">
        <f t="shared" si="8"/>
        <v>0</v>
      </c>
      <c r="Y37" s="203">
        <v>4175110</v>
      </c>
      <c r="Z37" s="203">
        <v>4175110</v>
      </c>
      <c r="AA37" s="77">
        <f t="shared" si="11"/>
        <v>0.004178474973284718</v>
      </c>
      <c r="AB37" s="78">
        <f t="shared" si="12"/>
        <v>0</v>
      </c>
      <c r="AC37" s="251">
        <v>4175110</v>
      </c>
      <c r="AD37" s="203">
        <v>4175110</v>
      </c>
      <c r="AE37" s="77">
        <f t="shared" si="29"/>
        <v>0</v>
      </c>
      <c r="AF37" s="78">
        <f t="shared" si="30"/>
        <v>0</v>
      </c>
      <c r="AG37" s="251">
        <v>4175110</v>
      </c>
      <c r="AH37" s="203">
        <v>4175110</v>
      </c>
      <c r="AI37" s="269">
        <f t="shared" si="31"/>
        <v>0</v>
      </c>
      <c r="AJ37" s="270">
        <f t="shared" si="32"/>
        <v>0</v>
      </c>
      <c r="AK37" s="191">
        <v>4175110</v>
      </c>
      <c r="AL37" s="269">
        <v>0</v>
      </c>
      <c r="AM37" s="270">
        <v>0</v>
      </c>
      <c r="AN37" s="19"/>
      <c r="AO37" s="67"/>
      <c r="AP37" s="161">
        <v>392</v>
      </c>
      <c r="AU37" s="256"/>
    </row>
    <row r="38" spans="2:47" ht="25.5" customHeight="1">
      <c r="B38" s="73"/>
      <c r="C38" s="61" t="s">
        <v>119</v>
      </c>
      <c r="D38" s="24">
        <v>41730</v>
      </c>
      <c r="E38" s="274" t="s">
        <v>128</v>
      </c>
      <c r="F38" s="274" t="s">
        <v>128</v>
      </c>
      <c r="G38" s="71" t="s">
        <v>64</v>
      </c>
      <c r="H38" s="72" t="s">
        <v>64</v>
      </c>
      <c r="I38" s="43" t="s">
        <v>64</v>
      </c>
      <c r="J38" s="35" t="s">
        <v>64</v>
      </c>
      <c r="K38" s="71" t="s">
        <v>64</v>
      </c>
      <c r="L38" s="153" t="s">
        <v>20</v>
      </c>
      <c r="M38" s="147" t="s">
        <v>64</v>
      </c>
      <c r="N38" s="113">
        <v>1609000</v>
      </c>
      <c r="O38" s="154" t="s">
        <v>20</v>
      </c>
      <c r="P38" s="113"/>
      <c r="Q38" s="157">
        <v>4101857</v>
      </c>
      <c r="R38" s="17">
        <v>12471857</v>
      </c>
      <c r="S38" s="77">
        <f>Q38/N38-1</f>
        <v>1.5493206960845245</v>
      </c>
      <c r="T38" s="78">
        <f t="shared" si="28"/>
        <v>2.0405391996844355</v>
      </c>
      <c r="U38" s="203">
        <v>8981434</v>
      </c>
      <c r="V38" s="203">
        <v>55496134</v>
      </c>
      <c r="W38" s="77">
        <f t="shared" si="7"/>
        <v>-0.2798639368620086</v>
      </c>
      <c r="X38" s="78">
        <f t="shared" si="8"/>
        <v>5.178983667864174</v>
      </c>
      <c r="Y38" s="203">
        <v>58065903</v>
      </c>
      <c r="Z38" s="203">
        <v>57951403</v>
      </c>
      <c r="AA38" s="77">
        <f t="shared" si="11"/>
        <v>0.046305369667732243</v>
      </c>
      <c r="AB38" s="78">
        <f t="shared" si="12"/>
        <v>-0.0019718973456763766</v>
      </c>
      <c r="AC38" s="251">
        <v>58124321.730000004</v>
      </c>
      <c r="AD38" s="203">
        <v>59295600.19</v>
      </c>
      <c r="AE38" s="77">
        <f t="shared" si="29"/>
        <v>0.0029838575262794986</v>
      </c>
      <c r="AF38" s="78">
        <f t="shared" si="30"/>
        <v>0.020151262417148486</v>
      </c>
      <c r="AG38" s="251">
        <v>59305787.90000001</v>
      </c>
      <c r="AH38" s="203">
        <v>59305787.90000001</v>
      </c>
      <c r="AI38" s="269">
        <f t="shared" si="31"/>
        <v>0.020326536892562252</v>
      </c>
      <c r="AJ38" s="270">
        <f t="shared" si="32"/>
        <v>0</v>
      </c>
      <c r="AK38" s="191">
        <v>59305787.90000001</v>
      </c>
      <c r="AL38" s="269">
        <v>0</v>
      </c>
      <c r="AM38" s="270">
        <v>0</v>
      </c>
      <c r="AN38" s="19"/>
      <c r="AO38" s="97" t="s">
        <v>163</v>
      </c>
      <c r="AP38" s="161">
        <v>450</v>
      </c>
      <c r="AU38" s="256"/>
    </row>
    <row r="39" spans="2:47" ht="25.5" customHeight="1">
      <c r="B39" s="75"/>
      <c r="C39" s="61" t="s">
        <v>129</v>
      </c>
      <c r="D39" s="24">
        <v>41579</v>
      </c>
      <c r="E39" s="274" t="s">
        <v>136</v>
      </c>
      <c r="F39" s="274" t="s">
        <v>136</v>
      </c>
      <c r="G39" s="71" t="s">
        <v>64</v>
      </c>
      <c r="H39" s="72" t="s">
        <v>64</v>
      </c>
      <c r="I39" s="43" t="s">
        <v>64</v>
      </c>
      <c r="J39" s="35" t="s">
        <v>64</v>
      </c>
      <c r="K39" s="71" t="s">
        <v>64</v>
      </c>
      <c r="L39" s="153" t="s">
        <v>20</v>
      </c>
      <c r="M39" s="147" t="s">
        <v>64</v>
      </c>
      <c r="N39" s="145" t="s">
        <v>64</v>
      </c>
      <c r="O39" s="154" t="s">
        <v>20</v>
      </c>
      <c r="P39" s="113"/>
      <c r="Q39" s="167" t="s">
        <v>64</v>
      </c>
      <c r="R39" s="17">
        <v>8177700</v>
      </c>
      <c r="S39" s="151" t="s">
        <v>20</v>
      </c>
      <c r="T39" s="152" t="s">
        <v>20</v>
      </c>
      <c r="U39" s="184">
        <v>8593855</v>
      </c>
      <c r="V39" s="184">
        <v>8593855</v>
      </c>
      <c r="W39" s="77">
        <f t="shared" si="7"/>
        <v>0.05088900302040922</v>
      </c>
      <c r="X39" s="78">
        <f t="shared" si="8"/>
        <v>0</v>
      </c>
      <c r="Y39" s="203">
        <v>8598828</v>
      </c>
      <c r="Z39" s="203">
        <v>8598828</v>
      </c>
      <c r="AA39" s="77">
        <f t="shared" si="11"/>
        <v>0.0005786692933498205</v>
      </c>
      <c r="AB39" s="78">
        <f t="shared" si="12"/>
        <v>0</v>
      </c>
      <c r="AC39" s="251">
        <v>8598828</v>
      </c>
      <c r="AD39" s="203">
        <v>8598828</v>
      </c>
      <c r="AE39" s="77">
        <f t="shared" si="29"/>
        <v>0</v>
      </c>
      <c r="AF39" s="78">
        <f t="shared" si="30"/>
        <v>0</v>
      </c>
      <c r="AG39" s="251">
        <v>8598828</v>
      </c>
      <c r="AH39" s="203">
        <v>8598828</v>
      </c>
      <c r="AI39" s="269">
        <f t="shared" si="31"/>
        <v>0</v>
      </c>
      <c r="AJ39" s="270">
        <f t="shared" si="32"/>
        <v>0</v>
      </c>
      <c r="AK39" s="191">
        <v>8598828</v>
      </c>
      <c r="AL39" s="269">
        <v>0</v>
      </c>
      <c r="AM39" s="270">
        <v>0</v>
      </c>
      <c r="AN39" s="19"/>
      <c r="AO39" s="134"/>
      <c r="AP39" s="161" t="s">
        <v>137</v>
      </c>
      <c r="AU39" s="256"/>
    </row>
    <row r="40" spans="2:47" ht="25.5" customHeight="1">
      <c r="B40" s="75"/>
      <c r="C40" s="61" t="s">
        <v>130</v>
      </c>
      <c r="D40" s="24">
        <v>41426</v>
      </c>
      <c r="E40" s="274" t="s">
        <v>135</v>
      </c>
      <c r="F40" s="274" t="s">
        <v>135</v>
      </c>
      <c r="G40" s="71" t="s">
        <v>64</v>
      </c>
      <c r="H40" s="72" t="s">
        <v>64</v>
      </c>
      <c r="I40" s="43" t="s">
        <v>64</v>
      </c>
      <c r="J40" s="35" t="s">
        <v>64</v>
      </c>
      <c r="K40" s="71" t="s">
        <v>64</v>
      </c>
      <c r="L40" s="153" t="s">
        <v>20</v>
      </c>
      <c r="M40" s="147" t="s">
        <v>64</v>
      </c>
      <c r="N40" s="145" t="s">
        <v>64</v>
      </c>
      <c r="O40" s="154" t="s">
        <v>20</v>
      </c>
      <c r="P40" s="113"/>
      <c r="Q40" s="167" t="s">
        <v>64</v>
      </c>
      <c r="R40" s="17">
        <v>3795000</v>
      </c>
      <c r="S40" s="151" t="s">
        <v>20</v>
      </c>
      <c r="T40" s="152" t="s">
        <v>20</v>
      </c>
      <c r="U40" s="184">
        <v>4344847</v>
      </c>
      <c r="V40" s="184">
        <v>4344847</v>
      </c>
      <c r="W40" s="77">
        <f t="shared" si="7"/>
        <v>0.14488722002635046</v>
      </c>
      <c r="X40" s="78">
        <f t="shared" si="8"/>
        <v>0</v>
      </c>
      <c r="Y40" s="203">
        <v>4344850</v>
      </c>
      <c r="Z40" s="203">
        <v>4344850</v>
      </c>
      <c r="AA40" s="77">
        <f t="shared" si="11"/>
        <v>6.904731053580804E-07</v>
      </c>
      <c r="AB40" s="78">
        <f t="shared" si="12"/>
        <v>0</v>
      </c>
      <c r="AC40" s="251">
        <v>4344850</v>
      </c>
      <c r="AD40" s="203">
        <v>4344850</v>
      </c>
      <c r="AE40" s="77">
        <f t="shared" si="29"/>
        <v>0</v>
      </c>
      <c r="AF40" s="78">
        <f t="shared" si="30"/>
        <v>0</v>
      </c>
      <c r="AG40" s="251">
        <v>4344850</v>
      </c>
      <c r="AH40" s="203">
        <v>4344850</v>
      </c>
      <c r="AI40" s="269">
        <f t="shared" si="31"/>
        <v>0</v>
      </c>
      <c r="AJ40" s="270">
        <f t="shared" si="32"/>
        <v>0</v>
      </c>
      <c r="AK40" s="191">
        <v>4344850</v>
      </c>
      <c r="AL40" s="269">
        <v>0</v>
      </c>
      <c r="AM40" s="270">
        <v>0</v>
      </c>
      <c r="AN40" s="19"/>
      <c r="AO40" s="134"/>
      <c r="AP40" s="161">
        <v>30316</v>
      </c>
      <c r="AU40" s="256"/>
    </row>
    <row r="41" spans="2:47" ht="25.5" customHeight="1">
      <c r="B41" s="75"/>
      <c r="C41" s="61" t="s">
        <v>131</v>
      </c>
      <c r="D41" s="24">
        <v>41518</v>
      </c>
      <c r="E41" s="274" t="s">
        <v>140</v>
      </c>
      <c r="F41" s="274" t="s">
        <v>140</v>
      </c>
      <c r="G41" s="71" t="s">
        <v>64</v>
      </c>
      <c r="H41" s="72" t="s">
        <v>64</v>
      </c>
      <c r="I41" s="43" t="s">
        <v>64</v>
      </c>
      <c r="J41" s="35" t="s">
        <v>64</v>
      </c>
      <c r="K41" s="71" t="s">
        <v>64</v>
      </c>
      <c r="L41" s="153" t="s">
        <v>20</v>
      </c>
      <c r="M41" s="147" t="s">
        <v>64</v>
      </c>
      <c r="N41" s="145" t="s">
        <v>64</v>
      </c>
      <c r="O41" s="154" t="s">
        <v>20</v>
      </c>
      <c r="P41" s="113"/>
      <c r="Q41" s="167" t="s">
        <v>64</v>
      </c>
      <c r="R41" s="17">
        <v>1750000</v>
      </c>
      <c r="S41" s="151" t="s">
        <v>20</v>
      </c>
      <c r="T41" s="152" t="s">
        <v>20</v>
      </c>
      <c r="U41" s="184">
        <v>3038117</v>
      </c>
      <c r="V41" s="184">
        <v>3038117</v>
      </c>
      <c r="W41" s="77">
        <f t="shared" si="7"/>
        <v>0.7360668571428572</v>
      </c>
      <c r="X41" s="78">
        <f t="shared" si="8"/>
        <v>0</v>
      </c>
      <c r="Y41" s="203">
        <v>6389739</v>
      </c>
      <c r="Z41" s="203">
        <v>6389739</v>
      </c>
      <c r="AA41" s="77">
        <f t="shared" si="11"/>
        <v>1.1031905617854743</v>
      </c>
      <c r="AB41" s="78">
        <f t="shared" si="12"/>
        <v>0</v>
      </c>
      <c r="AC41" s="251">
        <v>6389739</v>
      </c>
      <c r="AD41" s="203">
        <v>6389739</v>
      </c>
      <c r="AE41" s="77">
        <f t="shared" si="29"/>
        <v>0</v>
      </c>
      <c r="AF41" s="78">
        <f t="shared" si="30"/>
        <v>0</v>
      </c>
      <c r="AG41" s="251">
        <v>6389739</v>
      </c>
      <c r="AH41" s="203">
        <v>6389739</v>
      </c>
      <c r="AI41" s="269">
        <f t="shared" si="31"/>
        <v>0</v>
      </c>
      <c r="AJ41" s="270">
        <f t="shared" si="32"/>
        <v>0</v>
      </c>
      <c r="AK41" s="191">
        <v>6389739</v>
      </c>
      <c r="AL41" s="269">
        <v>0</v>
      </c>
      <c r="AM41" s="270">
        <v>0</v>
      </c>
      <c r="AN41" s="19"/>
      <c r="AO41" s="134"/>
      <c r="AP41" s="161">
        <v>443</v>
      </c>
      <c r="AU41" s="256"/>
    </row>
    <row r="42" spans="2:47" s="42" customFormat="1" ht="25.5" customHeight="1">
      <c r="B42" s="75"/>
      <c r="C42" s="61" t="s">
        <v>132</v>
      </c>
      <c r="D42" s="24">
        <v>41426</v>
      </c>
      <c r="E42" s="272" t="s">
        <v>138</v>
      </c>
      <c r="F42" s="272" t="s">
        <v>138</v>
      </c>
      <c r="G42" s="71" t="s">
        <v>64</v>
      </c>
      <c r="H42" s="72" t="s">
        <v>64</v>
      </c>
      <c r="I42" s="43" t="s">
        <v>64</v>
      </c>
      <c r="J42" s="35" t="s">
        <v>64</v>
      </c>
      <c r="K42" s="71" t="s">
        <v>64</v>
      </c>
      <c r="L42" s="153" t="s">
        <v>20</v>
      </c>
      <c r="M42" s="147" t="s">
        <v>64</v>
      </c>
      <c r="N42" s="145" t="s">
        <v>64</v>
      </c>
      <c r="O42" s="154" t="s">
        <v>20</v>
      </c>
      <c r="P42" s="117"/>
      <c r="Q42" s="167" t="s">
        <v>64</v>
      </c>
      <c r="R42" s="166">
        <v>4585200</v>
      </c>
      <c r="S42" s="151" t="s">
        <v>20</v>
      </c>
      <c r="T42" s="152" t="s">
        <v>20</v>
      </c>
      <c r="U42" s="184">
        <v>5048185</v>
      </c>
      <c r="V42" s="184">
        <v>5048185</v>
      </c>
      <c r="W42" s="77">
        <f t="shared" si="7"/>
        <v>0.10097378522201872</v>
      </c>
      <c r="X42" s="78">
        <f t="shared" si="8"/>
        <v>0</v>
      </c>
      <c r="Y42" s="203">
        <v>5048526</v>
      </c>
      <c r="Z42" s="203">
        <v>5048526</v>
      </c>
      <c r="AA42" s="77">
        <f t="shared" si="11"/>
        <v>6.754902999794865E-05</v>
      </c>
      <c r="AB42" s="78">
        <f t="shared" si="12"/>
        <v>0</v>
      </c>
      <c r="AC42" s="251">
        <v>5048526</v>
      </c>
      <c r="AD42" s="203">
        <v>5048526</v>
      </c>
      <c r="AE42" s="77">
        <f t="shared" si="29"/>
        <v>0</v>
      </c>
      <c r="AF42" s="78">
        <f t="shared" si="30"/>
        <v>0</v>
      </c>
      <c r="AG42" s="251">
        <v>5048526</v>
      </c>
      <c r="AH42" s="203">
        <v>5048526</v>
      </c>
      <c r="AI42" s="269">
        <f t="shared" si="31"/>
        <v>0</v>
      </c>
      <c r="AJ42" s="270">
        <f t="shared" si="32"/>
        <v>0</v>
      </c>
      <c r="AK42" s="191">
        <v>5048526</v>
      </c>
      <c r="AL42" s="269">
        <v>0</v>
      </c>
      <c r="AM42" s="270">
        <v>0</v>
      </c>
      <c r="AN42" s="135"/>
      <c r="AO42" s="136"/>
      <c r="AP42" s="168">
        <v>1023</v>
      </c>
      <c r="AU42" s="256"/>
    </row>
    <row r="43" spans="2:47" s="42" customFormat="1" ht="25.5" customHeight="1">
      <c r="B43" s="75"/>
      <c r="C43" s="61" t="s">
        <v>134</v>
      </c>
      <c r="D43" s="24">
        <v>41426</v>
      </c>
      <c r="E43" s="272" t="s">
        <v>139</v>
      </c>
      <c r="F43" s="272" t="s">
        <v>139</v>
      </c>
      <c r="G43" s="71" t="s">
        <v>64</v>
      </c>
      <c r="H43" s="72" t="s">
        <v>64</v>
      </c>
      <c r="I43" s="43" t="s">
        <v>64</v>
      </c>
      <c r="J43" s="35" t="s">
        <v>64</v>
      </c>
      <c r="K43" s="71" t="s">
        <v>64</v>
      </c>
      <c r="L43" s="153" t="s">
        <v>20</v>
      </c>
      <c r="M43" s="147" t="s">
        <v>64</v>
      </c>
      <c r="N43" s="145" t="s">
        <v>64</v>
      </c>
      <c r="O43" s="154" t="s">
        <v>20</v>
      </c>
      <c r="P43" s="117"/>
      <c r="Q43" s="167" t="s">
        <v>64</v>
      </c>
      <c r="R43" s="166">
        <v>3095000</v>
      </c>
      <c r="S43" s="151" t="s">
        <v>20</v>
      </c>
      <c r="T43" s="152" t="s">
        <v>20</v>
      </c>
      <c r="U43" s="184">
        <v>2636239</v>
      </c>
      <c r="V43" s="184">
        <v>2636239</v>
      </c>
      <c r="W43" s="77">
        <f>U43/R43-1</f>
        <v>-0.14822649434571888</v>
      </c>
      <c r="X43" s="78">
        <f>+V43/U43-1</f>
        <v>0</v>
      </c>
      <c r="Y43" s="203">
        <f t="shared" si="9"/>
        <v>2636239</v>
      </c>
      <c r="Z43" s="203">
        <f t="shared" si="10"/>
        <v>2636239</v>
      </c>
      <c r="AA43" s="77">
        <f t="shared" si="11"/>
        <v>0</v>
      </c>
      <c r="AB43" s="78">
        <f t="shared" si="12"/>
        <v>0</v>
      </c>
      <c r="AC43" s="251">
        <v>2636239</v>
      </c>
      <c r="AD43" s="203">
        <v>2636239</v>
      </c>
      <c r="AE43" s="77">
        <f t="shared" si="29"/>
        <v>0</v>
      </c>
      <c r="AF43" s="78">
        <f t="shared" si="30"/>
        <v>0</v>
      </c>
      <c r="AG43" s="251">
        <v>2636239</v>
      </c>
      <c r="AH43" s="203">
        <v>2636239</v>
      </c>
      <c r="AI43" s="269">
        <f t="shared" si="31"/>
        <v>0</v>
      </c>
      <c r="AJ43" s="270">
        <f t="shared" si="32"/>
        <v>0</v>
      </c>
      <c r="AK43" s="191">
        <v>2636239</v>
      </c>
      <c r="AL43" s="269">
        <v>0</v>
      </c>
      <c r="AM43" s="270">
        <v>0</v>
      </c>
      <c r="AN43" s="135"/>
      <c r="AO43" s="67"/>
      <c r="AP43" s="168">
        <v>1024</v>
      </c>
      <c r="AU43" s="256"/>
    </row>
    <row r="44" spans="2:47" s="42" customFormat="1" ht="25.5" customHeight="1">
      <c r="B44" s="75"/>
      <c r="C44" s="61" t="s">
        <v>149</v>
      </c>
      <c r="D44" s="24">
        <v>41306</v>
      </c>
      <c r="E44" s="274" t="s">
        <v>133</v>
      </c>
      <c r="F44" s="274" t="s">
        <v>133</v>
      </c>
      <c r="G44" s="71"/>
      <c r="H44" s="72"/>
      <c r="I44" s="43"/>
      <c r="J44" s="35"/>
      <c r="K44" s="71"/>
      <c r="L44" s="153"/>
      <c r="M44" s="147"/>
      <c r="N44" s="145"/>
      <c r="O44" s="154"/>
      <c r="P44" s="117"/>
      <c r="Q44" s="167"/>
      <c r="R44" s="166"/>
      <c r="S44" s="151"/>
      <c r="T44" s="152"/>
      <c r="U44" s="184">
        <v>4316127</v>
      </c>
      <c r="V44" s="184">
        <v>4316127</v>
      </c>
      <c r="W44" s="77"/>
      <c r="X44" s="78"/>
      <c r="Y44" s="203">
        <v>4316668</v>
      </c>
      <c r="Z44" s="203">
        <v>4316668</v>
      </c>
      <c r="AA44" s="77">
        <f t="shared" si="11"/>
        <v>0.00012534385572982032</v>
      </c>
      <c r="AB44" s="78">
        <f t="shared" si="12"/>
        <v>0</v>
      </c>
      <c r="AC44" s="251">
        <v>4316668</v>
      </c>
      <c r="AD44" s="203">
        <v>4316668</v>
      </c>
      <c r="AE44" s="77">
        <f t="shared" si="29"/>
        <v>0</v>
      </c>
      <c r="AF44" s="78">
        <f t="shared" si="30"/>
        <v>0</v>
      </c>
      <c r="AG44" s="251">
        <v>4316668</v>
      </c>
      <c r="AH44" s="203">
        <v>4316668</v>
      </c>
      <c r="AI44" s="269">
        <f t="shared" si="31"/>
        <v>0</v>
      </c>
      <c r="AJ44" s="270">
        <f t="shared" si="32"/>
        <v>0</v>
      </c>
      <c r="AK44" s="191">
        <v>4316668</v>
      </c>
      <c r="AL44" s="269">
        <v>0</v>
      </c>
      <c r="AM44" s="270">
        <v>0</v>
      </c>
      <c r="AN44" s="135"/>
      <c r="AO44" s="67" t="s">
        <v>154</v>
      </c>
      <c r="AP44" s="183" t="s">
        <v>165</v>
      </c>
      <c r="AU44" s="256"/>
    </row>
    <row r="45" spans="2:47" s="42" customFormat="1" ht="25.5" customHeight="1">
      <c r="B45" s="75"/>
      <c r="C45" s="61" t="s">
        <v>150</v>
      </c>
      <c r="D45" s="24">
        <v>41791</v>
      </c>
      <c r="E45" s="272" t="s">
        <v>156</v>
      </c>
      <c r="F45" s="272" t="s">
        <v>156</v>
      </c>
      <c r="G45" s="71"/>
      <c r="H45" s="72"/>
      <c r="I45" s="43"/>
      <c r="J45" s="35"/>
      <c r="K45" s="71"/>
      <c r="L45" s="153"/>
      <c r="M45" s="147"/>
      <c r="N45" s="145"/>
      <c r="O45" s="154"/>
      <c r="P45" s="117"/>
      <c r="Q45" s="167"/>
      <c r="R45" s="166"/>
      <c r="S45" s="151"/>
      <c r="T45" s="152"/>
      <c r="U45" s="184">
        <v>0</v>
      </c>
      <c r="V45" s="184">
        <v>9550200</v>
      </c>
      <c r="W45" s="77"/>
      <c r="X45" s="78"/>
      <c r="Y45" s="203">
        <v>9637037</v>
      </c>
      <c r="Z45" s="203">
        <v>9637037</v>
      </c>
      <c r="AA45" s="77">
        <f t="shared" si="11"/>
        <v>0.009092689158342271</v>
      </c>
      <c r="AB45" s="78">
        <f t="shared" si="12"/>
        <v>0</v>
      </c>
      <c r="AC45" s="251">
        <v>9637037</v>
      </c>
      <c r="AD45" s="203">
        <v>9637037</v>
      </c>
      <c r="AE45" s="77">
        <f t="shared" si="29"/>
        <v>0</v>
      </c>
      <c r="AF45" s="78">
        <f t="shared" si="30"/>
        <v>0</v>
      </c>
      <c r="AG45" s="251">
        <v>9637037</v>
      </c>
      <c r="AH45" s="203">
        <v>9637037</v>
      </c>
      <c r="AI45" s="269">
        <f t="shared" si="31"/>
        <v>0</v>
      </c>
      <c r="AJ45" s="270">
        <f t="shared" si="32"/>
        <v>0</v>
      </c>
      <c r="AK45" s="191">
        <v>9637037</v>
      </c>
      <c r="AL45" s="269">
        <v>0</v>
      </c>
      <c r="AM45" s="270">
        <v>0</v>
      </c>
      <c r="AN45" s="135"/>
      <c r="AO45" s="67"/>
      <c r="AP45" s="168">
        <v>882</v>
      </c>
      <c r="AU45" s="256"/>
    </row>
    <row r="46" spans="2:47" s="42" customFormat="1" ht="25.5" customHeight="1">
      <c r="B46" s="75"/>
      <c r="C46" s="61" t="s">
        <v>151</v>
      </c>
      <c r="D46" s="24">
        <v>41974</v>
      </c>
      <c r="E46" s="272" t="s">
        <v>158</v>
      </c>
      <c r="F46" s="272" t="s">
        <v>158</v>
      </c>
      <c r="G46" s="71"/>
      <c r="H46" s="72"/>
      <c r="I46" s="43"/>
      <c r="J46" s="35"/>
      <c r="K46" s="71"/>
      <c r="L46" s="153"/>
      <c r="M46" s="147"/>
      <c r="N46" s="145"/>
      <c r="O46" s="154"/>
      <c r="P46" s="117"/>
      <c r="Q46" s="167"/>
      <c r="R46" s="166"/>
      <c r="S46" s="151"/>
      <c r="T46" s="152"/>
      <c r="U46" s="184">
        <v>0</v>
      </c>
      <c r="V46" s="184">
        <v>3846600</v>
      </c>
      <c r="W46" s="77"/>
      <c r="X46" s="78"/>
      <c r="Y46" s="203">
        <v>4675710</v>
      </c>
      <c r="Z46" s="203">
        <v>4795000</v>
      </c>
      <c r="AA46" s="77">
        <f t="shared" si="11"/>
        <v>0.2155435969427546</v>
      </c>
      <c r="AB46" s="78">
        <f t="shared" si="12"/>
        <v>0.02551270288362617</v>
      </c>
      <c r="AC46" s="251">
        <v>4675710</v>
      </c>
      <c r="AD46" s="203">
        <v>4795000</v>
      </c>
      <c r="AE46" s="77">
        <f t="shared" si="29"/>
        <v>-0.0248779979144943</v>
      </c>
      <c r="AF46" s="78">
        <f t="shared" si="30"/>
        <v>0.02551270288362617</v>
      </c>
      <c r="AG46" s="251">
        <v>4866028.31</v>
      </c>
      <c r="AH46" s="203">
        <v>4866028.31</v>
      </c>
      <c r="AI46" s="269">
        <f t="shared" si="31"/>
        <v>0.04070361720465976</v>
      </c>
      <c r="AJ46" s="270">
        <f t="shared" si="32"/>
        <v>0</v>
      </c>
      <c r="AK46" s="191">
        <v>4866028.31</v>
      </c>
      <c r="AL46" s="269">
        <v>0</v>
      </c>
      <c r="AM46" s="270">
        <v>0</v>
      </c>
      <c r="AN46" s="135"/>
      <c r="AO46" s="67"/>
      <c r="AP46" s="168">
        <v>681</v>
      </c>
      <c r="AU46" s="256"/>
    </row>
    <row r="47" spans="2:47" s="42" customFormat="1" ht="25.5" customHeight="1">
      <c r="B47" s="75"/>
      <c r="C47" s="61" t="s">
        <v>152</v>
      </c>
      <c r="D47" s="24">
        <v>41791</v>
      </c>
      <c r="E47" s="272" t="s">
        <v>159</v>
      </c>
      <c r="F47" s="272" t="s">
        <v>159</v>
      </c>
      <c r="G47" s="71"/>
      <c r="H47" s="72"/>
      <c r="I47" s="43"/>
      <c r="J47" s="35"/>
      <c r="K47" s="71"/>
      <c r="L47" s="153"/>
      <c r="M47" s="147"/>
      <c r="N47" s="145"/>
      <c r="O47" s="154"/>
      <c r="P47" s="117"/>
      <c r="Q47" s="167"/>
      <c r="R47" s="166"/>
      <c r="S47" s="151"/>
      <c r="T47" s="152"/>
      <c r="U47" s="184">
        <v>0</v>
      </c>
      <c r="V47" s="184">
        <v>4520000</v>
      </c>
      <c r="W47" s="77"/>
      <c r="X47" s="78"/>
      <c r="Y47" s="203">
        <v>5289194</v>
      </c>
      <c r="Z47" s="203">
        <v>5289194</v>
      </c>
      <c r="AA47" s="77">
        <f t="shared" si="11"/>
        <v>0.17017566371681414</v>
      </c>
      <c r="AB47" s="78">
        <f t="shared" si="12"/>
        <v>0</v>
      </c>
      <c r="AC47" s="251">
        <v>5289194</v>
      </c>
      <c r="AD47" s="203">
        <v>5289194</v>
      </c>
      <c r="AE47" s="77">
        <f t="shared" si="29"/>
        <v>0</v>
      </c>
      <c r="AF47" s="78">
        <f t="shared" si="30"/>
        <v>0</v>
      </c>
      <c r="AG47" s="251">
        <v>5289194</v>
      </c>
      <c r="AH47" s="203">
        <v>5289194</v>
      </c>
      <c r="AI47" s="269">
        <f t="shared" si="31"/>
        <v>0</v>
      </c>
      <c r="AJ47" s="270">
        <f t="shared" si="32"/>
        <v>0</v>
      </c>
      <c r="AK47" s="191">
        <v>5289194</v>
      </c>
      <c r="AL47" s="269">
        <v>0</v>
      </c>
      <c r="AM47" s="270">
        <v>0</v>
      </c>
      <c r="AN47" s="135"/>
      <c r="AO47" s="67"/>
      <c r="AP47" s="168">
        <v>502</v>
      </c>
      <c r="AU47" s="256"/>
    </row>
    <row r="48" spans="2:47" s="42" customFormat="1" ht="25.5" customHeight="1">
      <c r="B48" s="75"/>
      <c r="C48" s="61" t="s">
        <v>153</v>
      </c>
      <c r="D48" s="24">
        <v>41944</v>
      </c>
      <c r="E48" s="272" t="s">
        <v>160</v>
      </c>
      <c r="F48" s="272" t="s">
        <v>160</v>
      </c>
      <c r="G48" s="71"/>
      <c r="H48" s="72"/>
      <c r="I48" s="43"/>
      <c r="J48" s="35"/>
      <c r="K48" s="71"/>
      <c r="L48" s="153"/>
      <c r="M48" s="147"/>
      <c r="N48" s="145"/>
      <c r="O48" s="154"/>
      <c r="P48" s="117"/>
      <c r="Q48" s="167"/>
      <c r="R48" s="166"/>
      <c r="S48" s="151"/>
      <c r="T48" s="152"/>
      <c r="U48" s="184">
        <v>0</v>
      </c>
      <c r="V48" s="184">
        <v>14332500</v>
      </c>
      <c r="W48" s="77"/>
      <c r="X48" s="78"/>
      <c r="Y48" s="203">
        <v>14986466</v>
      </c>
      <c r="Z48" s="203">
        <v>15026000</v>
      </c>
      <c r="AA48" s="77">
        <f t="shared" si="11"/>
        <v>0.04562818768533061</v>
      </c>
      <c r="AB48" s="78">
        <f t="shared" si="12"/>
        <v>0.0026379801615670218</v>
      </c>
      <c r="AC48" s="251">
        <v>14902882.88</v>
      </c>
      <c r="AD48" s="203">
        <v>15026000</v>
      </c>
      <c r="AE48" s="77">
        <f t="shared" si="29"/>
        <v>-0.00819360575003325</v>
      </c>
      <c r="AF48" s="78">
        <f t="shared" si="30"/>
        <v>0.008261295548744219</v>
      </c>
      <c r="AG48" s="251">
        <v>14866883.030000001</v>
      </c>
      <c r="AH48" s="203">
        <v>14866883.030000001</v>
      </c>
      <c r="AI48" s="269">
        <f t="shared" si="31"/>
        <v>-0.002415629934817032</v>
      </c>
      <c r="AJ48" s="270">
        <f t="shared" si="32"/>
        <v>0</v>
      </c>
      <c r="AK48" s="191">
        <v>14866883.030000001</v>
      </c>
      <c r="AL48" s="269">
        <v>0</v>
      </c>
      <c r="AM48" s="270">
        <v>0</v>
      </c>
      <c r="AN48" s="135"/>
      <c r="AO48" s="67"/>
      <c r="AP48" s="171" t="s">
        <v>161</v>
      </c>
      <c r="AU48" s="256"/>
    </row>
    <row r="49" spans="2:47" s="42" customFormat="1" ht="25.5" customHeight="1">
      <c r="B49" s="75"/>
      <c r="C49" s="61" t="s">
        <v>174</v>
      </c>
      <c r="D49" s="24">
        <v>39387</v>
      </c>
      <c r="E49" s="272" t="s">
        <v>250</v>
      </c>
      <c r="F49" s="272" t="s">
        <v>250</v>
      </c>
      <c r="G49" s="71"/>
      <c r="H49" s="72"/>
      <c r="I49" s="43"/>
      <c r="J49" s="35"/>
      <c r="K49" s="71"/>
      <c r="L49" s="153"/>
      <c r="M49" s="147"/>
      <c r="N49" s="145"/>
      <c r="O49" s="154"/>
      <c r="P49" s="117"/>
      <c r="Q49" s="167"/>
      <c r="R49" s="166"/>
      <c r="S49" s="151"/>
      <c r="T49" s="152"/>
      <c r="U49" s="184"/>
      <c r="V49" s="184"/>
      <c r="W49" s="77"/>
      <c r="X49" s="78"/>
      <c r="Y49" s="203"/>
      <c r="Z49" s="203">
        <v>29107362.05</v>
      </c>
      <c r="AA49" s="77"/>
      <c r="AB49" s="78"/>
      <c r="AC49" s="251">
        <v>29107362.05</v>
      </c>
      <c r="AD49" s="203">
        <v>29107362.05</v>
      </c>
      <c r="AE49" s="77">
        <f t="shared" si="29"/>
        <v>0</v>
      </c>
      <c r="AF49" s="78">
        <f t="shared" si="30"/>
        <v>0</v>
      </c>
      <c r="AG49" s="251">
        <v>29107362.05</v>
      </c>
      <c r="AH49" s="203">
        <v>29107362.05</v>
      </c>
      <c r="AI49" s="269"/>
      <c r="AJ49" s="288"/>
      <c r="AK49" s="191">
        <v>29107362.05</v>
      </c>
      <c r="AL49" s="269"/>
      <c r="AM49" s="288"/>
      <c r="AN49" s="135"/>
      <c r="AO49" s="67" t="s">
        <v>189</v>
      </c>
      <c r="AP49" s="171" t="s">
        <v>188</v>
      </c>
      <c r="AU49" s="256"/>
    </row>
    <row r="50" spans="2:47" s="42" customFormat="1" ht="25.5" customHeight="1">
      <c r="B50" s="75"/>
      <c r="C50" s="61" t="s">
        <v>175</v>
      </c>
      <c r="D50" s="24">
        <v>39142</v>
      </c>
      <c r="E50" s="272" t="s">
        <v>251</v>
      </c>
      <c r="F50" s="272" t="s">
        <v>251</v>
      </c>
      <c r="G50" s="71"/>
      <c r="H50" s="72"/>
      <c r="I50" s="43"/>
      <c r="J50" s="35"/>
      <c r="K50" s="71"/>
      <c r="L50" s="153"/>
      <c r="M50" s="147"/>
      <c r="N50" s="145"/>
      <c r="O50" s="154"/>
      <c r="P50" s="117"/>
      <c r="Q50" s="167"/>
      <c r="R50" s="166"/>
      <c r="S50" s="151"/>
      <c r="T50" s="152"/>
      <c r="U50" s="184"/>
      <c r="V50" s="184"/>
      <c r="W50" s="77"/>
      <c r="X50" s="78"/>
      <c r="Y50" s="203"/>
      <c r="Z50" s="203">
        <v>2658452</v>
      </c>
      <c r="AA50" s="77"/>
      <c r="AB50" s="78"/>
      <c r="AC50" s="251">
        <v>2658452</v>
      </c>
      <c r="AD50" s="203">
        <v>2658452</v>
      </c>
      <c r="AE50" s="77">
        <f t="shared" si="29"/>
        <v>0</v>
      </c>
      <c r="AF50" s="78">
        <f t="shared" si="30"/>
        <v>0</v>
      </c>
      <c r="AG50" s="251">
        <v>2658452</v>
      </c>
      <c r="AH50" s="203">
        <v>2658452</v>
      </c>
      <c r="AI50" s="269"/>
      <c r="AJ50" s="288"/>
      <c r="AK50" s="191">
        <v>2658452</v>
      </c>
      <c r="AL50" s="269"/>
      <c r="AM50" s="288"/>
      <c r="AN50" s="135"/>
      <c r="AO50" s="67" t="s">
        <v>189</v>
      </c>
      <c r="AP50" s="171">
        <v>10049</v>
      </c>
      <c r="AU50" s="256"/>
    </row>
    <row r="51" spans="2:47" s="42" customFormat="1" ht="25.5" customHeight="1">
      <c r="B51" s="75"/>
      <c r="C51" s="61" t="s">
        <v>176</v>
      </c>
      <c r="D51" s="24">
        <v>39569</v>
      </c>
      <c r="E51" s="272" t="s">
        <v>252</v>
      </c>
      <c r="F51" s="272" t="s">
        <v>252</v>
      </c>
      <c r="G51" s="71"/>
      <c r="H51" s="72"/>
      <c r="I51" s="43"/>
      <c r="J51" s="35"/>
      <c r="K51" s="71"/>
      <c r="L51" s="153"/>
      <c r="M51" s="147"/>
      <c r="N51" s="145"/>
      <c r="O51" s="154"/>
      <c r="P51" s="117"/>
      <c r="Q51" s="167"/>
      <c r="R51" s="166"/>
      <c r="S51" s="151"/>
      <c r="T51" s="152"/>
      <c r="U51" s="184"/>
      <c r="V51" s="184"/>
      <c r="W51" s="77"/>
      <c r="X51" s="78"/>
      <c r="Y51" s="203"/>
      <c r="Z51" s="203">
        <v>16318844</v>
      </c>
      <c r="AA51" s="77"/>
      <c r="AB51" s="78"/>
      <c r="AC51" s="251">
        <v>16318844</v>
      </c>
      <c r="AD51" s="203">
        <v>16318844</v>
      </c>
      <c r="AE51" s="77">
        <f t="shared" si="29"/>
        <v>0</v>
      </c>
      <c r="AF51" s="78">
        <f t="shared" si="30"/>
        <v>0</v>
      </c>
      <c r="AG51" s="251">
        <v>16318844</v>
      </c>
      <c r="AH51" s="203">
        <v>16318844</v>
      </c>
      <c r="AI51" s="269"/>
      <c r="AJ51" s="288"/>
      <c r="AK51" s="191">
        <v>16318844</v>
      </c>
      <c r="AL51" s="269"/>
      <c r="AM51" s="288"/>
      <c r="AN51" s="135"/>
      <c r="AO51" s="67" t="s">
        <v>189</v>
      </c>
      <c r="AP51" s="171">
        <v>10147</v>
      </c>
      <c r="AU51" s="256"/>
    </row>
    <row r="52" spans="2:47" s="42" customFormat="1" ht="25.5" customHeight="1">
      <c r="B52" s="75"/>
      <c r="C52" s="61" t="s">
        <v>177</v>
      </c>
      <c r="D52" s="24">
        <v>40940</v>
      </c>
      <c r="E52" s="272" t="s">
        <v>253</v>
      </c>
      <c r="F52" s="272" t="s">
        <v>253</v>
      </c>
      <c r="G52" s="71"/>
      <c r="H52" s="72"/>
      <c r="I52" s="43"/>
      <c r="J52" s="35"/>
      <c r="K52" s="71"/>
      <c r="L52" s="153"/>
      <c r="M52" s="147"/>
      <c r="N52" s="145"/>
      <c r="O52" s="154"/>
      <c r="P52" s="117"/>
      <c r="Q52" s="167"/>
      <c r="R52" s="166"/>
      <c r="S52" s="151"/>
      <c r="T52" s="152"/>
      <c r="U52" s="184"/>
      <c r="V52" s="184"/>
      <c r="W52" s="77"/>
      <c r="X52" s="78"/>
      <c r="Y52" s="203"/>
      <c r="Z52" s="203">
        <v>787880</v>
      </c>
      <c r="AA52" s="77"/>
      <c r="AB52" s="78"/>
      <c r="AC52" s="251">
        <v>787880</v>
      </c>
      <c r="AD52" s="203">
        <v>787880</v>
      </c>
      <c r="AE52" s="77">
        <f t="shared" si="29"/>
        <v>0</v>
      </c>
      <c r="AF52" s="78">
        <f t="shared" si="30"/>
        <v>0</v>
      </c>
      <c r="AG52" s="251">
        <v>787880</v>
      </c>
      <c r="AH52" s="203">
        <v>787880</v>
      </c>
      <c r="AI52" s="269"/>
      <c r="AJ52" s="288"/>
      <c r="AK52" s="191">
        <v>787880</v>
      </c>
      <c r="AL52" s="269"/>
      <c r="AM52" s="288"/>
      <c r="AN52" s="135"/>
      <c r="AO52" s="67" t="s">
        <v>189</v>
      </c>
      <c r="AP52" s="171">
        <v>10280</v>
      </c>
      <c r="AU52" s="256"/>
    </row>
    <row r="53" spans="2:47" s="42" customFormat="1" ht="25.5" customHeight="1">
      <c r="B53" s="75"/>
      <c r="C53" s="61" t="s">
        <v>178</v>
      </c>
      <c r="D53" s="24">
        <v>40238</v>
      </c>
      <c r="E53" s="272" t="s">
        <v>254</v>
      </c>
      <c r="F53" s="272" t="s">
        <v>254</v>
      </c>
      <c r="G53" s="71"/>
      <c r="H53" s="72"/>
      <c r="I53" s="43"/>
      <c r="J53" s="35"/>
      <c r="K53" s="71"/>
      <c r="L53" s="153"/>
      <c r="M53" s="147"/>
      <c r="N53" s="145"/>
      <c r="O53" s="154"/>
      <c r="P53" s="117"/>
      <c r="Q53" s="167"/>
      <c r="R53" s="166"/>
      <c r="S53" s="151"/>
      <c r="T53" s="152"/>
      <c r="U53" s="184"/>
      <c r="V53" s="184"/>
      <c r="W53" s="77"/>
      <c r="X53" s="78"/>
      <c r="Y53" s="203"/>
      <c r="Z53" s="203">
        <v>160296.1</v>
      </c>
      <c r="AA53" s="77"/>
      <c r="AB53" s="78"/>
      <c r="AC53" s="251">
        <v>160296.1</v>
      </c>
      <c r="AD53" s="203">
        <v>160296.1</v>
      </c>
      <c r="AE53" s="77">
        <f t="shared" si="29"/>
        <v>0</v>
      </c>
      <c r="AF53" s="78">
        <f t="shared" si="30"/>
        <v>0</v>
      </c>
      <c r="AG53" s="251">
        <v>160296.1</v>
      </c>
      <c r="AH53" s="203">
        <v>160296.1</v>
      </c>
      <c r="AI53" s="269"/>
      <c r="AJ53" s="288"/>
      <c r="AK53" s="191">
        <v>160296.1</v>
      </c>
      <c r="AL53" s="269"/>
      <c r="AM53" s="288"/>
      <c r="AN53" s="135"/>
      <c r="AO53" s="67" t="s">
        <v>189</v>
      </c>
      <c r="AP53" s="171">
        <v>10380</v>
      </c>
      <c r="AU53" s="256"/>
    </row>
    <row r="54" spans="2:47" s="42" customFormat="1" ht="25.5" customHeight="1">
      <c r="B54" s="75"/>
      <c r="C54" s="61" t="s">
        <v>179</v>
      </c>
      <c r="D54" s="24"/>
      <c r="E54" s="279" t="s">
        <v>255</v>
      </c>
      <c r="F54" s="279" t="s">
        <v>255</v>
      </c>
      <c r="G54" s="71"/>
      <c r="H54" s="72"/>
      <c r="I54" s="43"/>
      <c r="J54" s="35"/>
      <c r="K54" s="71"/>
      <c r="L54" s="153"/>
      <c r="M54" s="147"/>
      <c r="N54" s="145"/>
      <c r="O54" s="154"/>
      <c r="P54" s="117"/>
      <c r="Q54" s="167"/>
      <c r="R54" s="166"/>
      <c r="S54" s="151"/>
      <c r="T54" s="152"/>
      <c r="U54" s="184"/>
      <c r="V54" s="184"/>
      <c r="W54" s="77"/>
      <c r="X54" s="78"/>
      <c r="Y54" s="203"/>
      <c r="Z54" s="203">
        <v>23215.78</v>
      </c>
      <c r="AA54" s="77"/>
      <c r="AB54" s="78"/>
      <c r="AC54" s="251">
        <v>23215.78</v>
      </c>
      <c r="AD54" s="203">
        <v>23215.78</v>
      </c>
      <c r="AE54" s="77">
        <f t="shared" si="29"/>
        <v>0</v>
      </c>
      <c r="AF54" s="78">
        <f t="shared" si="30"/>
        <v>0</v>
      </c>
      <c r="AG54" s="251">
        <v>0</v>
      </c>
      <c r="AH54" s="203">
        <v>0</v>
      </c>
      <c r="AI54" s="289"/>
      <c r="AJ54" s="290"/>
      <c r="AK54" s="191">
        <v>0</v>
      </c>
      <c r="AL54" s="289"/>
      <c r="AM54" s="290"/>
      <c r="AN54" s="135"/>
      <c r="AO54" s="67" t="s">
        <v>189</v>
      </c>
      <c r="AP54" s="171">
        <v>10001</v>
      </c>
      <c r="AU54" s="256"/>
    </row>
    <row r="55" spans="2:47" s="42" customFormat="1" ht="25.5" customHeight="1">
      <c r="B55" s="75"/>
      <c r="C55" s="61" t="s">
        <v>180</v>
      </c>
      <c r="D55" s="24"/>
      <c r="E55" s="279" t="s">
        <v>256</v>
      </c>
      <c r="F55" s="279" t="s">
        <v>256</v>
      </c>
      <c r="G55" s="71"/>
      <c r="H55" s="72"/>
      <c r="I55" s="43"/>
      <c r="J55" s="35"/>
      <c r="K55" s="71"/>
      <c r="L55" s="153"/>
      <c r="M55" s="147"/>
      <c r="N55" s="145"/>
      <c r="O55" s="154"/>
      <c r="P55" s="117"/>
      <c r="Q55" s="167"/>
      <c r="R55" s="166"/>
      <c r="S55" s="151"/>
      <c r="T55" s="152"/>
      <c r="U55" s="184"/>
      <c r="V55" s="184"/>
      <c r="W55" s="77"/>
      <c r="X55" s="78"/>
      <c r="Y55" s="203"/>
      <c r="Z55" s="203">
        <v>15500000</v>
      </c>
      <c r="AA55" s="77"/>
      <c r="AB55" s="78"/>
      <c r="AC55" s="251">
        <v>15777910.709999997</v>
      </c>
      <c r="AD55" s="203">
        <v>15777910.709999997</v>
      </c>
      <c r="AE55" s="77">
        <f t="shared" si="29"/>
        <v>0.017929723225806216</v>
      </c>
      <c r="AF55" s="78">
        <f t="shared" si="30"/>
        <v>0</v>
      </c>
      <c r="AG55" s="251">
        <v>0</v>
      </c>
      <c r="AH55" s="203">
        <v>0</v>
      </c>
      <c r="AI55" s="289"/>
      <c r="AJ55" s="290"/>
      <c r="AK55" s="191">
        <v>0</v>
      </c>
      <c r="AL55" s="289"/>
      <c r="AM55" s="290"/>
      <c r="AN55" s="135"/>
      <c r="AO55" s="221"/>
      <c r="AP55" s="171">
        <v>10008</v>
      </c>
      <c r="AU55" s="256"/>
    </row>
    <row r="56" spans="2:47" s="42" customFormat="1" ht="25.5" customHeight="1">
      <c r="B56" s="75"/>
      <c r="C56" s="61" t="s">
        <v>182</v>
      </c>
      <c r="D56" s="24"/>
      <c r="E56" s="279" t="s">
        <v>257</v>
      </c>
      <c r="F56" s="279" t="s">
        <v>257</v>
      </c>
      <c r="G56" s="71"/>
      <c r="H56" s="72"/>
      <c r="I56" s="43"/>
      <c r="J56" s="35"/>
      <c r="K56" s="71"/>
      <c r="L56" s="153"/>
      <c r="M56" s="147"/>
      <c r="N56" s="145"/>
      <c r="O56" s="154"/>
      <c r="P56" s="117"/>
      <c r="Q56" s="167"/>
      <c r="R56" s="166"/>
      <c r="S56" s="151"/>
      <c r="T56" s="152"/>
      <c r="U56" s="184"/>
      <c r="V56" s="184"/>
      <c r="W56" s="77"/>
      <c r="X56" s="78"/>
      <c r="Y56" s="203"/>
      <c r="Z56" s="203">
        <v>5200000</v>
      </c>
      <c r="AA56" s="77"/>
      <c r="AB56" s="78"/>
      <c r="AC56" s="251">
        <v>5366606.14</v>
      </c>
      <c r="AD56" s="203">
        <v>5366606.14</v>
      </c>
      <c r="AE56" s="77">
        <f t="shared" si="29"/>
        <v>0.032039642307692295</v>
      </c>
      <c r="AF56" s="78">
        <f t="shared" si="30"/>
        <v>0</v>
      </c>
      <c r="AG56" s="251">
        <v>0</v>
      </c>
      <c r="AH56" s="203">
        <v>0</v>
      </c>
      <c r="AI56" s="289"/>
      <c r="AJ56" s="290"/>
      <c r="AK56" s="191">
        <v>0</v>
      </c>
      <c r="AL56" s="289"/>
      <c r="AM56" s="290"/>
      <c r="AN56" s="135"/>
      <c r="AO56" s="67"/>
      <c r="AP56" s="171">
        <v>10377</v>
      </c>
      <c r="AU56" s="256"/>
    </row>
    <row r="57" spans="2:47" s="42" customFormat="1" ht="25.5" customHeight="1">
      <c r="B57" s="75"/>
      <c r="C57" s="61" t="s">
        <v>184</v>
      </c>
      <c r="D57" s="24"/>
      <c r="E57" s="279" t="s">
        <v>258</v>
      </c>
      <c r="F57" s="279" t="s">
        <v>258</v>
      </c>
      <c r="G57" s="71"/>
      <c r="H57" s="72"/>
      <c r="I57" s="43"/>
      <c r="J57" s="35"/>
      <c r="K57" s="71"/>
      <c r="L57" s="153"/>
      <c r="M57" s="147"/>
      <c r="N57" s="145"/>
      <c r="O57" s="154"/>
      <c r="P57" s="117"/>
      <c r="Q57" s="167"/>
      <c r="R57" s="166"/>
      <c r="S57" s="151"/>
      <c r="T57" s="152"/>
      <c r="U57" s="184"/>
      <c r="V57" s="184"/>
      <c r="W57" s="77"/>
      <c r="X57" s="78"/>
      <c r="Y57" s="203"/>
      <c r="Z57" s="203">
        <v>12300000</v>
      </c>
      <c r="AA57" s="77"/>
      <c r="AB57" s="78"/>
      <c r="AC57" s="251">
        <v>11990487.31</v>
      </c>
      <c r="AD57" s="203">
        <v>11990487.31</v>
      </c>
      <c r="AE57" s="77">
        <f t="shared" si="29"/>
        <v>-0.02516363333333327</v>
      </c>
      <c r="AF57" s="78">
        <f t="shared" si="30"/>
        <v>0</v>
      </c>
      <c r="AG57" s="251">
        <v>0</v>
      </c>
      <c r="AH57" s="203">
        <v>0</v>
      </c>
      <c r="AI57" s="289"/>
      <c r="AJ57" s="290"/>
      <c r="AK57" s="191">
        <v>0</v>
      </c>
      <c r="AL57" s="289"/>
      <c r="AM57" s="290"/>
      <c r="AN57" s="135"/>
      <c r="AO57" s="67"/>
      <c r="AP57" s="171">
        <v>10443</v>
      </c>
      <c r="AU57" s="256"/>
    </row>
    <row r="58" spans="2:47" s="42" customFormat="1" ht="25.5" customHeight="1">
      <c r="B58" s="75"/>
      <c r="C58" s="61" t="s">
        <v>185</v>
      </c>
      <c r="D58" s="24"/>
      <c r="E58" s="279" t="s">
        <v>259</v>
      </c>
      <c r="F58" s="279" t="s">
        <v>259</v>
      </c>
      <c r="G58" s="71"/>
      <c r="H58" s="72"/>
      <c r="I58" s="43"/>
      <c r="J58" s="35"/>
      <c r="K58" s="71"/>
      <c r="L58" s="153"/>
      <c r="M58" s="147"/>
      <c r="N58" s="145"/>
      <c r="O58" s="154"/>
      <c r="P58" s="117"/>
      <c r="Q58" s="167"/>
      <c r="R58" s="166"/>
      <c r="S58" s="151"/>
      <c r="T58" s="152"/>
      <c r="U58" s="184"/>
      <c r="V58" s="184"/>
      <c r="W58" s="77"/>
      <c r="X58" s="78"/>
      <c r="Y58" s="203"/>
      <c r="Z58" s="203">
        <v>5900000</v>
      </c>
      <c r="AA58" s="77"/>
      <c r="AB58" s="78"/>
      <c r="AC58" s="251">
        <v>5724549.21</v>
      </c>
      <c r="AD58" s="203">
        <v>5724549.21</v>
      </c>
      <c r="AE58" s="77">
        <f t="shared" si="29"/>
        <v>-0.029737422033898286</v>
      </c>
      <c r="AF58" s="78">
        <f t="shared" si="30"/>
        <v>0</v>
      </c>
      <c r="AG58" s="251">
        <v>0</v>
      </c>
      <c r="AH58" s="203">
        <v>0</v>
      </c>
      <c r="AI58" s="289"/>
      <c r="AJ58" s="290"/>
      <c r="AK58" s="191">
        <v>0</v>
      </c>
      <c r="AL58" s="289"/>
      <c r="AM58" s="290"/>
      <c r="AN58" s="135"/>
      <c r="AO58" s="67"/>
      <c r="AP58" s="171">
        <v>10440</v>
      </c>
      <c r="AU58" s="256"/>
    </row>
    <row r="59" spans="2:47" s="42" customFormat="1" ht="25.5" customHeight="1">
      <c r="B59" s="75"/>
      <c r="C59" s="61" t="s">
        <v>186</v>
      </c>
      <c r="D59" s="24"/>
      <c r="E59" s="279" t="s">
        <v>260</v>
      </c>
      <c r="F59" s="279" t="s">
        <v>260</v>
      </c>
      <c r="G59" s="71"/>
      <c r="H59" s="72"/>
      <c r="I59" s="43"/>
      <c r="J59" s="35"/>
      <c r="K59" s="71"/>
      <c r="L59" s="153"/>
      <c r="M59" s="147"/>
      <c r="N59" s="145"/>
      <c r="O59" s="154"/>
      <c r="P59" s="117"/>
      <c r="Q59" s="167"/>
      <c r="R59" s="166"/>
      <c r="S59" s="151"/>
      <c r="T59" s="152"/>
      <c r="U59" s="184"/>
      <c r="V59" s="184"/>
      <c r="W59" s="77"/>
      <c r="X59" s="78"/>
      <c r="Y59" s="203"/>
      <c r="Z59" s="203">
        <v>13860000</v>
      </c>
      <c r="AA59" s="77"/>
      <c r="AB59" s="78"/>
      <c r="AC59" s="251">
        <v>13875791.700000001</v>
      </c>
      <c r="AD59" s="203">
        <v>13875791.700000001</v>
      </c>
      <c r="AE59" s="234">
        <f t="shared" si="29"/>
        <v>0.0011393722943724427</v>
      </c>
      <c r="AF59" s="233">
        <f t="shared" si="30"/>
        <v>0</v>
      </c>
      <c r="AG59" s="251">
        <v>0</v>
      </c>
      <c r="AH59" s="203">
        <v>0</v>
      </c>
      <c r="AI59" s="289"/>
      <c r="AJ59" s="290"/>
      <c r="AK59" s="191">
        <v>0</v>
      </c>
      <c r="AL59" s="289"/>
      <c r="AM59" s="290"/>
      <c r="AN59" s="135"/>
      <c r="AO59" s="67"/>
      <c r="AP59" s="171">
        <v>10581</v>
      </c>
      <c r="AU59" s="256"/>
    </row>
    <row r="60" spans="2:47" s="42" customFormat="1" ht="25.5" customHeight="1">
      <c r="B60" s="75"/>
      <c r="C60" s="61" t="s">
        <v>195</v>
      </c>
      <c r="D60" s="24"/>
      <c r="E60" s="279" t="s">
        <v>261</v>
      </c>
      <c r="F60" s="279" t="s">
        <v>261</v>
      </c>
      <c r="G60" s="71"/>
      <c r="H60" s="72"/>
      <c r="I60" s="43"/>
      <c r="J60" s="35"/>
      <c r="K60" s="71"/>
      <c r="L60" s="153"/>
      <c r="M60" s="147"/>
      <c r="N60" s="145"/>
      <c r="O60" s="154"/>
      <c r="P60" s="117"/>
      <c r="Q60" s="167"/>
      <c r="R60" s="166"/>
      <c r="S60" s="151"/>
      <c r="T60" s="152"/>
      <c r="U60" s="184"/>
      <c r="V60" s="184"/>
      <c r="W60" s="77"/>
      <c r="X60" s="78"/>
      <c r="Y60" s="203"/>
      <c r="Z60" s="203"/>
      <c r="AA60" s="77"/>
      <c r="AB60" s="78"/>
      <c r="AC60" s="251">
        <v>0</v>
      </c>
      <c r="AD60" s="203">
        <v>8831593.040000001</v>
      </c>
      <c r="AE60" s="234" t="s">
        <v>194</v>
      </c>
      <c r="AF60" s="234" t="s">
        <v>194</v>
      </c>
      <c r="AG60" s="251">
        <v>0</v>
      </c>
      <c r="AH60" s="203">
        <v>0</v>
      </c>
      <c r="AI60" s="289"/>
      <c r="AJ60" s="290"/>
      <c r="AK60" s="191">
        <v>0</v>
      </c>
      <c r="AL60" s="289"/>
      <c r="AM60" s="290"/>
      <c r="AN60" s="135"/>
      <c r="AO60" s="67"/>
      <c r="AP60" s="171"/>
      <c r="AU60" s="256"/>
    </row>
    <row r="61" spans="2:47" s="42" customFormat="1" ht="25.5" customHeight="1">
      <c r="B61" s="75"/>
      <c r="C61" s="61" t="s">
        <v>196</v>
      </c>
      <c r="D61" s="24">
        <v>40483</v>
      </c>
      <c r="E61" s="272" t="s">
        <v>262</v>
      </c>
      <c r="F61" s="272" t="s">
        <v>262</v>
      </c>
      <c r="G61" s="71"/>
      <c r="H61" s="72"/>
      <c r="I61" s="43"/>
      <c r="J61" s="35"/>
      <c r="K61" s="71"/>
      <c r="L61" s="153"/>
      <c r="M61" s="147"/>
      <c r="N61" s="145"/>
      <c r="O61" s="154"/>
      <c r="P61" s="117"/>
      <c r="Q61" s="167"/>
      <c r="R61" s="166"/>
      <c r="S61" s="151"/>
      <c r="T61" s="152"/>
      <c r="U61" s="184"/>
      <c r="V61" s="184"/>
      <c r="W61" s="77"/>
      <c r="X61" s="78"/>
      <c r="Y61" s="203"/>
      <c r="Z61" s="203"/>
      <c r="AA61" s="77"/>
      <c r="AB61" s="78"/>
      <c r="AC61" s="251">
        <v>0</v>
      </c>
      <c r="AD61" s="203">
        <v>1111301.77</v>
      </c>
      <c r="AE61" s="234" t="s">
        <v>194</v>
      </c>
      <c r="AF61" s="234" t="s">
        <v>194</v>
      </c>
      <c r="AG61" s="251">
        <v>23215.78</v>
      </c>
      <c r="AH61" s="203">
        <v>23215.78</v>
      </c>
      <c r="AI61" s="269"/>
      <c r="AJ61" s="270"/>
      <c r="AK61" s="191">
        <v>23215.78</v>
      </c>
      <c r="AL61" s="269"/>
      <c r="AM61" s="270"/>
      <c r="AN61" s="135"/>
      <c r="AO61" s="67"/>
      <c r="AP61" s="171"/>
      <c r="AU61" s="256"/>
    </row>
    <row r="62" spans="2:47" s="42" customFormat="1" ht="25.5" customHeight="1">
      <c r="B62" s="75"/>
      <c r="C62" s="61" t="s">
        <v>197</v>
      </c>
      <c r="D62" s="24"/>
      <c r="E62" s="279" t="s">
        <v>263</v>
      </c>
      <c r="F62" s="279" t="s">
        <v>263</v>
      </c>
      <c r="G62" s="71"/>
      <c r="H62" s="72"/>
      <c r="I62" s="43"/>
      <c r="J62" s="35"/>
      <c r="K62" s="71"/>
      <c r="L62" s="153"/>
      <c r="M62" s="147"/>
      <c r="N62" s="145"/>
      <c r="O62" s="154"/>
      <c r="P62" s="117"/>
      <c r="Q62" s="167"/>
      <c r="R62" s="166"/>
      <c r="S62" s="151"/>
      <c r="T62" s="152"/>
      <c r="U62" s="184"/>
      <c r="V62" s="184"/>
      <c r="W62" s="77"/>
      <c r="X62" s="78"/>
      <c r="Y62" s="203"/>
      <c r="Z62" s="203"/>
      <c r="AA62" s="77"/>
      <c r="AB62" s="78"/>
      <c r="AC62" s="251">
        <v>0</v>
      </c>
      <c r="AD62" s="203">
        <v>1140471.94</v>
      </c>
      <c r="AE62" s="234" t="s">
        <v>194</v>
      </c>
      <c r="AF62" s="234" t="s">
        <v>194</v>
      </c>
      <c r="AG62" s="251">
        <v>0</v>
      </c>
      <c r="AH62" s="203">
        <v>0</v>
      </c>
      <c r="AI62" s="289"/>
      <c r="AJ62" s="290"/>
      <c r="AK62" s="191">
        <v>0</v>
      </c>
      <c r="AL62" s="289"/>
      <c r="AM62" s="290"/>
      <c r="AN62" s="135"/>
      <c r="AO62" s="67"/>
      <c r="AP62" s="171"/>
      <c r="AU62" s="256"/>
    </row>
    <row r="63" spans="2:47" s="42" customFormat="1" ht="25.5" customHeight="1">
      <c r="B63" s="75"/>
      <c r="C63" s="61" t="s">
        <v>198</v>
      </c>
      <c r="D63" s="24">
        <v>42720</v>
      </c>
      <c r="E63" s="272" t="s">
        <v>211</v>
      </c>
      <c r="F63" s="272" t="s">
        <v>211</v>
      </c>
      <c r="G63" s="71"/>
      <c r="H63" s="72"/>
      <c r="I63" s="43"/>
      <c r="J63" s="35"/>
      <c r="K63" s="71"/>
      <c r="L63" s="153"/>
      <c r="M63" s="147"/>
      <c r="N63" s="145"/>
      <c r="O63" s="154"/>
      <c r="P63" s="117"/>
      <c r="Q63" s="167"/>
      <c r="R63" s="166"/>
      <c r="S63" s="151"/>
      <c r="T63" s="152"/>
      <c r="U63" s="184"/>
      <c r="V63" s="184"/>
      <c r="W63" s="77"/>
      <c r="X63" s="78"/>
      <c r="Y63" s="203"/>
      <c r="Z63" s="203"/>
      <c r="AA63" s="77"/>
      <c r="AB63" s="78"/>
      <c r="AC63" s="251">
        <v>18845095.449999996</v>
      </c>
      <c r="AD63" s="203">
        <v>23229161.059999995</v>
      </c>
      <c r="AE63" s="234" t="s">
        <v>194</v>
      </c>
      <c r="AF63" s="233">
        <f>+AD63/AC63-1</f>
        <v>0.2326369543540836</v>
      </c>
      <c r="AG63" s="251">
        <v>97244454.86999999</v>
      </c>
      <c r="AH63" s="203">
        <v>99956721.06</v>
      </c>
      <c r="AI63" s="269">
        <f aca="true" t="shared" si="33" ref="AI63:AI80">AG63/AC63-1</f>
        <v>4.160199646003917</v>
      </c>
      <c r="AJ63" s="270">
        <f aca="true" t="shared" si="34" ref="AJ63:AJ80">AH63/AG63-1</f>
        <v>0.027891216970940658</v>
      </c>
      <c r="AK63" s="191">
        <v>97368971.1</v>
      </c>
      <c r="AL63" s="269">
        <v>-0.025888703956652215</v>
      </c>
      <c r="AM63" s="270">
        <v>0.026576741345477828</v>
      </c>
      <c r="AN63" s="135"/>
      <c r="AO63" s="67"/>
      <c r="AP63" s="171"/>
      <c r="AU63" s="256"/>
    </row>
    <row r="64" spans="2:47" s="42" customFormat="1" ht="25.5" customHeight="1">
      <c r="B64" s="75"/>
      <c r="C64" s="61" t="s">
        <v>199</v>
      </c>
      <c r="D64" s="24">
        <v>42816</v>
      </c>
      <c r="E64" s="280" t="s">
        <v>264</v>
      </c>
      <c r="F64" s="280" t="s">
        <v>264</v>
      </c>
      <c r="G64" s="71"/>
      <c r="H64" s="72"/>
      <c r="I64" s="43"/>
      <c r="J64" s="35"/>
      <c r="K64" s="71"/>
      <c r="L64" s="153"/>
      <c r="M64" s="147"/>
      <c r="N64" s="145"/>
      <c r="O64" s="154"/>
      <c r="P64" s="117"/>
      <c r="Q64" s="167"/>
      <c r="R64" s="166"/>
      <c r="S64" s="151"/>
      <c r="T64" s="152"/>
      <c r="U64" s="184"/>
      <c r="V64" s="184"/>
      <c r="W64" s="77"/>
      <c r="X64" s="78"/>
      <c r="Y64" s="203"/>
      <c r="Z64" s="203"/>
      <c r="AA64" s="77"/>
      <c r="AB64" s="78"/>
      <c r="AC64" s="251">
        <v>0</v>
      </c>
      <c r="AD64" s="203">
        <v>9636180.690000001</v>
      </c>
      <c r="AE64" s="234" t="s">
        <v>194</v>
      </c>
      <c r="AF64" s="234" t="s">
        <v>194</v>
      </c>
      <c r="AG64" s="251">
        <v>17140808.91</v>
      </c>
      <c r="AH64" s="203">
        <v>16078412.23</v>
      </c>
      <c r="AI64" s="269" t="e">
        <f t="shared" si="33"/>
        <v>#DIV/0!</v>
      </c>
      <c r="AJ64" s="270">
        <f t="shared" si="34"/>
        <v>-0.061980545117692465</v>
      </c>
      <c r="AK64" s="191">
        <v>17132431.490000002</v>
      </c>
      <c r="AL64" s="269">
        <v>0.06555493446258032</v>
      </c>
      <c r="AM64" s="270">
        <v>-0.06152187216480165</v>
      </c>
      <c r="AN64" s="135"/>
      <c r="AO64" s="67"/>
      <c r="AP64" s="171"/>
      <c r="AU64" s="256"/>
    </row>
    <row r="65" spans="2:47" s="42" customFormat="1" ht="25.5" customHeight="1">
      <c r="B65" s="75"/>
      <c r="C65" s="61" t="s">
        <v>206</v>
      </c>
      <c r="D65" s="24">
        <v>42632</v>
      </c>
      <c r="E65" s="281" t="s">
        <v>265</v>
      </c>
      <c r="F65" s="281" t="s">
        <v>265</v>
      </c>
      <c r="G65" s="71"/>
      <c r="H65" s="72"/>
      <c r="I65" s="43"/>
      <c r="J65" s="35"/>
      <c r="K65" s="71"/>
      <c r="L65" s="153"/>
      <c r="M65" s="147"/>
      <c r="N65" s="145"/>
      <c r="O65" s="154"/>
      <c r="P65" s="117"/>
      <c r="Q65" s="167"/>
      <c r="R65" s="166"/>
      <c r="S65" s="151"/>
      <c r="T65" s="152"/>
      <c r="U65" s="184"/>
      <c r="V65" s="184"/>
      <c r="W65" s="77"/>
      <c r="X65" s="78"/>
      <c r="Y65" s="203"/>
      <c r="Z65" s="203"/>
      <c r="AA65" s="77"/>
      <c r="AB65" s="78"/>
      <c r="AC65" s="257">
        <v>4525574.6899999995</v>
      </c>
      <c r="AD65" s="203">
        <v>5020278.6899999995</v>
      </c>
      <c r="AE65" s="234" t="s">
        <v>194</v>
      </c>
      <c r="AF65" s="233">
        <f>+AD65/AC65-1</f>
        <v>0.10931296771946553</v>
      </c>
      <c r="AG65" s="251">
        <v>25330929.21</v>
      </c>
      <c r="AH65" s="203">
        <v>25217060.23</v>
      </c>
      <c r="AI65" s="269">
        <f t="shared" si="33"/>
        <v>4.597284531834785</v>
      </c>
      <c r="AJ65" s="270">
        <f t="shared" si="34"/>
        <v>-0.004495254755796596</v>
      </c>
      <c r="AK65" s="191">
        <v>25330929.21</v>
      </c>
      <c r="AL65" s="269">
        <v>0.004515553318325871</v>
      </c>
      <c r="AM65" s="270">
        <v>-0.004495254755796596</v>
      </c>
      <c r="AN65" s="135"/>
      <c r="AO65" s="67"/>
      <c r="AP65" s="171"/>
      <c r="AU65" s="256"/>
    </row>
    <row r="66" spans="2:47" s="42" customFormat="1" ht="25.5" customHeight="1">
      <c r="B66" s="75"/>
      <c r="C66" s="61" t="s">
        <v>208</v>
      </c>
      <c r="D66" s="24">
        <v>42481</v>
      </c>
      <c r="E66" s="280" t="s">
        <v>266</v>
      </c>
      <c r="F66" s="280" t="s">
        <v>266</v>
      </c>
      <c r="G66" s="71"/>
      <c r="H66" s="72"/>
      <c r="I66" s="43"/>
      <c r="J66" s="35"/>
      <c r="K66" s="71"/>
      <c r="L66" s="153"/>
      <c r="M66" s="147"/>
      <c r="N66" s="145"/>
      <c r="O66" s="154"/>
      <c r="P66" s="117"/>
      <c r="Q66" s="167"/>
      <c r="R66" s="166"/>
      <c r="S66" s="151"/>
      <c r="T66" s="152"/>
      <c r="U66" s="184"/>
      <c r="V66" s="184"/>
      <c r="W66" s="77"/>
      <c r="X66" s="78"/>
      <c r="Y66" s="203"/>
      <c r="Z66" s="203"/>
      <c r="AA66" s="77"/>
      <c r="AB66" s="78"/>
      <c r="AC66" s="251">
        <v>0</v>
      </c>
      <c r="AD66" s="257">
        <v>54032914.56</v>
      </c>
      <c r="AE66" s="234" t="s">
        <v>194</v>
      </c>
      <c r="AF66" s="234" t="s">
        <v>194</v>
      </c>
      <c r="AG66" s="251">
        <v>1231360.51</v>
      </c>
      <c r="AH66" s="203">
        <v>1230858.46</v>
      </c>
      <c r="AI66" s="269" t="e">
        <f t="shared" si="33"/>
        <v>#DIV/0!</v>
      </c>
      <c r="AJ66" s="270">
        <f t="shared" si="34"/>
        <v>-0.0004077197505708563</v>
      </c>
      <c r="AK66" s="191">
        <v>1231360.51</v>
      </c>
      <c r="AL66" s="269">
        <v>0.0004078860537710671</v>
      </c>
      <c r="AM66" s="270">
        <v>-0.0004077197505708563</v>
      </c>
      <c r="AN66" s="135"/>
      <c r="AO66" s="67"/>
      <c r="AP66" s="171"/>
      <c r="AU66" s="256"/>
    </row>
    <row r="67" spans="2:47" s="42" customFormat="1" ht="25.5" customHeight="1">
      <c r="B67" s="75"/>
      <c r="C67" s="61" t="s">
        <v>267</v>
      </c>
      <c r="D67" s="24">
        <v>42489</v>
      </c>
      <c r="E67" s="272" t="s">
        <v>212</v>
      </c>
      <c r="F67" s="272" t="s">
        <v>212</v>
      </c>
      <c r="G67" s="71"/>
      <c r="H67" s="72"/>
      <c r="I67" s="43"/>
      <c r="J67" s="35"/>
      <c r="K67" s="71"/>
      <c r="L67" s="153"/>
      <c r="M67" s="147"/>
      <c r="N67" s="145"/>
      <c r="O67" s="154"/>
      <c r="P67" s="117"/>
      <c r="Q67" s="167"/>
      <c r="R67" s="166"/>
      <c r="S67" s="151"/>
      <c r="T67" s="152"/>
      <c r="U67" s="184"/>
      <c r="V67" s="184"/>
      <c r="W67" s="77"/>
      <c r="X67" s="78"/>
      <c r="Y67" s="203"/>
      <c r="Z67" s="203"/>
      <c r="AA67" s="77"/>
      <c r="AB67" s="78"/>
      <c r="AC67" s="251"/>
      <c r="AD67" s="203"/>
      <c r="AE67" s="234"/>
      <c r="AF67" s="77"/>
      <c r="AG67" s="251">
        <v>59387255.910000004</v>
      </c>
      <c r="AH67" s="203">
        <v>59534283.449999996</v>
      </c>
      <c r="AI67" s="269" t="e">
        <f t="shared" si="33"/>
        <v>#DIV/0!</v>
      </c>
      <c r="AJ67" s="270">
        <f t="shared" si="34"/>
        <v>0.0024757422741137347</v>
      </c>
      <c r="AK67" s="191">
        <v>58648888.769999996</v>
      </c>
      <c r="AL67" s="269">
        <v>-0.014872013715317545</v>
      </c>
      <c r="AM67" s="270">
        <v>0.01509652950923246</v>
      </c>
      <c r="AN67" s="135"/>
      <c r="AO67" s="67"/>
      <c r="AP67" s="171"/>
      <c r="AU67" s="256"/>
    </row>
    <row r="68" spans="2:47" s="42" customFormat="1" ht="25.5" customHeight="1">
      <c r="B68" s="75"/>
      <c r="C68" s="61" t="s">
        <v>209</v>
      </c>
      <c r="D68" s="24">
        <v>42623</v>
      </c>
      <c r="E68" s="280" t="s">
        <v>268</v>
      </c>
      <c r="F68" s="280" t="s">
        <v>268</v>
      </c>
      <c r="G68" s="71"/>
      <c r="H68" s="72"/>
      <c r="I68" s="43"/>
      <c r="J68" s="35"/>
      <c r="K68" s="71"/>
      <c r="L68" s="153"/>
      <c r="M68" s="147"/>
      <c r="N68" s="145"/>
      <c r="O68" s="154"/>
      <c r="P68" s="117"/>
      <c r="Q68" s="167"/>
      <c r="R68" s="166"/>
      <c r="S68" s="151"/>
      <c r="T68" s="152"/>
      <c r="U68" s="184"/>
      <c r="V68" s="184"/>
      <c r="W68" s="77"/>
      <c r="X68" s="78"/>
      <c r="Y68" s="203"/>
      <c r="Z68" s="203"/>
      <c r="AA68" s="77"/>
      <c r="AB68" s="78"/>
      <c r="AC68" s="251"/>
      <c r="AD68" s="203"/>
      <c r="AE68" s="234"/>
      <c r="AF68" s="77"/>
      <c r="AG68" s="251">
        <v>1558180.6099999999</v>
      </c>
      <c r="AH68" s="203">
        <v>1556621.42</v>
      </c>
      <c r="AI68" s="269" t="e">
        <f t="shared" si="33"/>
        <v>#DIV/0!</v>
      </c>
      <c r="AJ68" s="270">
        <f t="shared" si="34"/>
        <v>-0.0010006478003855568</v>
      </c>
      <c r="AK68" s="191">
        <v>1558180.6099999999</v>
      </c>
      <c r="AL68" s="269">
        <v>0.0010016500993541566</v>
      </c>
      <c r="AM68" s="270">
        <v>-0.0010006478003855568</v>
      </c>
      <c r="AN68" s="135"/>
      <c r="AO68" s="67"/>
      <c r="AP68" s="171"/>
      <c r="AU68" s="256"/>
    </row>
    <row r="69" spans="2:47" s="42" customFormat="1" ht="25.5" customHeight="1">
      <c r="B69" s="75"/>
      <c r="C69" s="61" t="s">
        <v>210</v>
      </c>
      <c r="D69" s="24">
        <v>42160</v>
      </c>
      <c r="E69" s="272" t="s">
        <v>181</v>
      </c>
      <c r="F69" s="272" t="s">
        <v>181</v>
      </c>
      <c r="G69" s="71"/>
      <c r="H69" s="72"/>
      <c r="I69" s="43"/>
      <c r="J69" s="35"/>
      <c r="K69" s="71"/>
      <c r="L69" s="153"/>
      <c r="M69" s="147"/>
      <c r="N69" s="145"/>
      <c r="O69" s="154"/>
      <c r="P69" s="117"/>
      <c r="Q69" s="167"/>
      <c r="R69" s="166"/>
      <c r="S69" s="151"/>
      <c r="T69" s="152"/>
      <c r="U69" s="184"/>
      <c r="V69" s="184"/>
      <c r="W69" s="77"/>
      <c r="X69" s="78"/>
      <c r="Y69" s="203"/>
      <c r="Z69" s="203"/>
      <c r="AA69" s="77"/>
      <c r="AB69" s="78"/>
      <c r="AC69" s="251"/>
      <c r="AD69" s="203"/>
      <c r="AE69" s="234"/>
      <c r="AF69" s="77"/>
      <c r="AG69" s="251">
        <v>16142203.189999998</v>
      </c>
      <c r="AH69" s="203">
        <v>15998916.899999999</v>
      </c>
      <c r="AI69" s="269" t="e">
        <f t="shared" si="33"/>
        <v>#DIV/0!</v>
      </c>
      <c r="AJ69" s="270">
        <f t="shared" si="34"/>
        <v>-0.008876501448622842</v>
      </c>
      <c r="AK69" s="191">
        <v>16209336.900000002</v>
      </c>
      <c r="AL69" s="269">
        <v>0.013152140317698846</v>
      </c>
      <c r="AM69" s="270">
        <v>-0.012981407030907222</v>
      </c>
      <c r="AN69" s="135"/>
      <c r="AO69" s="67"/>
      <c r="AP69" s="171"/>
      <c r="AU69" s="256"/>
    </row>
    <row r="70" spans="2:47" s="42" customFormat="1" ht="25.5" customHeight="1">
      <c r="B70" s="75"/>
      <c r="C70" s="61" t="s">
        <v>224</v>
      </c>
      <c r="D70" s="24">
        <v>42473</v>
      </c>
      <c r="E70" s="272" t="s">
        <v>269</v>
      </c>
      <c r="F70" s="272" t="s">
        <v>269</v>
      </c>
      <c r="G70" s="71"/>
      <c r="H70" s="72"/>
      <c r="I70" s="43"/>
      <c r="J70" s="35"/>
      <c r="K70" s="71"/>
      <c r="L70" s="153"/>
      <c r="M70" s="147"/>
      <c r="N70" s="145"/>
      <c r="O70" s="154"/>
      <c r="P70" s="117"/>
      <c r="Q70" s="167"/>
      <c r="R70" s="166"/>
      <c r="S70" s="151"/>
      <c r="T70" s="152"/>
      <c r="U70" s="184"/>
      <c r="V70" s="184"/>
      <c r="W70" s="77"/>
      <c r="X70" s="78"/>
      <c r="Y70" s="203"/>
      <c r="Z70" s="203"/>
      <c r="AA70" s="77"/>
      <c r="AB70" s="78"/>
      <c r="AC70" s="251"/>
      <c r="AD70" s="203"/>
      <c r="AE70" s="234"/>
      <c r="AF70" s="77"/>
      <c r="AG70" s="251">
        <v>9381463</v>
      </c>
      <c r="AH70" s="203">
        <v>9375483.420000002</v>
      </c>
      <c r="AI70" s="269" t="e">
        <f t="shared" si="33"/>
        <v>#DIV/0!</v>
      </c>
      <c r="AJ70" s="270">
        <f t="shared" si="34"/>
        <v>-0.0006373824636944914</v>
      </c>
      <c r="AK70" s="191">
        <v>9381463</v>
      </c>
      <c r="AL70" s="269">
        <v>0.0006377889792053004</v>
      </c>
      <c r="AM70" s="270">
        <v>-0.0006373824636944914</v>
      </c>
      <c r="AN70" s="135"/>
      <c r="AO70" s="67"/>
      <c r="AP70" s="171"/>
      <c r="AU70" s="256"/>
    </row>
    <row r="71" spans="2:42" s="42" customFormat="1" ht="25.5" customHeight="1">
      <c r="B71" s="75"/>
      <c r="C71" s="61" t="s">
        <v>225</v>
      </c>
      <c r="D71" s="24">
        <v>42180</v>
      </c>
      <c r="E71" s="272" t="s">
        <v>183</v>
      </c>
      <c r="F71" s="272" t="s">
        <v>183</v>
      </c>
      <c r="G71" s="71"/>
      <c r="H71" s="72"/>
      <c r="I71" s="43"/>
      <c r="J71" s="35"/>
      <c r="K71" s="71"/>
      <c r="L71" s="153"/>
      <c r="M71" s="147"/>
      <c r="N71" s="145"/>
      <c r="O71" s="154"/>
      <c r="P71" s="117"/>
      <c r="Q71" s="167"/>
      <c r="R71" s="166"/>
      <c r="S71" s="151"/>
      <c r="T71" s="152"/>
      <c r="U71" s="184"/>
      <c r="V71" s="184"/>
      <c r="W71" s="77"/>
      <c r="X71" s="78"/>
      <c r="Y71" s="203"/>
      <c r="Z71" s="203"/>
      <c r="AA71" s="77"/>
      <c r="AB71" s="78"/>
      <c r="AC71" s="251"/>
      <c r="AD71" s="203"/>
      <c r="AE71" s="234"/>
      <c r="AF71" s="78"/>
      <c r="AG71" s="251">
        <v>5522411.15</v>
      </c>
      <c r="AH71" s="203">
        <v>5429685.07</v>
      </c>
      <c r="AI71" s="269" t="e">
        <f t="shared" si="33"/>
        <v>#DIV/0!</v>
      </c>
      <c r="AJ71" s="270">
        <f t="shared" si="34"/>
        <v>-0.016790868604558695</v>
      </c>
      <c r="AK71" s="191">
        <v>5522411.15</v>
      </c>
      <c r="AL71" s="269">
        <v>0.017077616621326452</v>
      </c>
      <c r="AM71" s="270">
        <v>-0.016790868604558695</v>
      </c>
      <c r="AN71" s="135"/>
      <c r="AO71" s="67"/>
      <c r="AP71" s="171"/>
    </row>
    <row r="72" spans="2:42" s="42" customFormat="1" ht="25.5" customHeight="1">
      <c r="B72" s="75"/>
      <c r="C72" s="61" t="s">
        <v>226</v>
      </c>
      <c r="D72" s="24">
        <v>42139</v>
      </c>
      <c r="E72" s="272" t="s">
        <v>270</v>
      </c>
      <c r="F72" s="272" t="s">
        <v>270</v>
      </c>
      <c r="G72" s="71"/>
      <c r="H72" s="72"/>
      <c r="I72" s="43"/>
      <c r="J72" s="35"/>
      <c r="K72" s="71"/>
      <c r="L72" s="153"/>
      <c r="M72" s="147"/>
      <c r="N72" s="145"/>
      <c r="O72" s="154"/>
      <c r="P72" s="117"/>
      <c r="Q72" s="167"/>
      <c r="R72" s="166"/>
      <c r="S72" s="151"/>
      <c r="T72" s="152"/>
      <c r="U72" s="184"/>
      <c r="V72" s="184"/>
      <c r="W72" s="77"/>
      <c r="X72" s="78"/>
      <c r="Y72" s="203"/>
      <c r="Z72" s="203"/>
      <c r="AA72" s="77"/>
      <c r="AB72" s="78"/>
      <c r="AC72" s="251"/>
      <c r="AD72" s="203"/>
      <c r="AE72" s="234"/>
      <c r="AF72" s="78"/>
      <c r="AG72" s="251">
        <v>12017566.600000001</v>
      </c>
      <c r="AH72" s="203">
        <v>12017566.600000001</v>
      </c>
      <c r="AI72" s="269" t="e">
        <f t="shared" si="33"/>
        <v>#DIV/0!</v>
      </c>
      <c r="AJ72" s="270">
        <f t="shared" si="34"/>
        <v>0</v>
      </c>
      <c r="AK72" s="191">
        <v>12017566.600000001</v>
      </c>
      <c r="AL72" s="269">
        <v>0</v>
      </c>
      <c r="AM72" s="270">
        <v>0</v>
      </c>
      <c r="AN72" s="135"/>
      <c r="AO72" s="67"/>
      <c r="AP72" s="171"/>
    </row>
    <row r="73" spans="2:42" s="42" customFormat="1" ht="25.5" customHeight="1">
      <c r="B73" s="75"/>
      <c r="C73" s="61" t="s">
        <v>227</v>
      </c>
      <c r="D73" s="24">
        <v>42309</v>
      </c>
      <c r="E73" s="272" t="s">
        <v>271</v>
      </c>
      <c r="F73" s="272" t="s">
        <v>271</v>
      </c>
      <c r="G73" s="71"/>
      <c r="H73" s="72"/>
      <c r="I73" s="43"/>
      <c r="J73" s="35"/>
      <c r="K73" s="71"/>
      <c r="L73" s="153"/>
      <c r="M73" s="147"/>
      <c r="N73" s="145"/>
      <c r="O73" s="154"/>
      <c r="P73" s="117"/>
      <c r="Q73" s="167"/>
      <c r="R73" s="166"/>
      <c r="S73" s="151"/>
      <c r="T73" s="152"/>
      <c r="U73" s="184"/>
      <c r="V73" s="184"/>
      <c r="W73" s="77"/>
      <c r="X73" s="78"/>
      <c r="Y73" s="203"/>
      <c r="Z73" s="203"/>
      <c r="AA73" s="77"/>
      <c r="AB73" s="78"/>
      <c r="AC73" s="251"/>
      <c r="AD73" s="203"/>
      <c r="AE73" s="234"/>
      <c r="AF73" s="78"/>
      <c r="AG73" s="251">
        <v>5738012.91</v>
      </c>
      <c r="AH73" s="203">
        <v>5738012.91</v>
      </c>
      <c r="AI73" s="269" t="e">
        <f t="shared" si="33"/>
        <v>#DIV/0!</v>
      </c>
      <c r="AJ73" s="270">
        <f t="shared" si="34"/>
        <v>0</v>
      </c>
      <c r="AK73" s="191">
        <v>5738012.91</v>
      </c>
      <c r="AL73" s="269">
        <v>0</v>
      </c>
      <c r="AM73" s="270">
        <v>0</v>
      </c>
      <c r="AN73" s="135"/>
      <c r="AO73" s="67"/>
      <c r="AP73" s="171"/>
    </row>
    <row r="74" spans="2:42" s="42" customFormat="1" ht="25.5" customHeight="1">
      <c r="B74" s="75"/>
      <c r="C74" s="61" t="s">
        <v>272</v>
      </c>
      <c r="D74" s="24">
        <v>42309</v>
      </c>
      <c r="E74" s="272" t="s">
        <v>187</v>
      </c>
      <c r="F74" s="272" t="s">
        <v>187</v>
      </c>
      <c r="G74" s="71"/>
      <c r="H74" s="72"/>
      <c r="I74" s="43"/>
      <c r="J74" s="35"/>
      <c r="K74" s="71"/>
      <c r="L74" s="153"/>
      <c r="M74" s="147"/>
      <c r="N74" s="145"/>
      <c r="O74" s="154"/>
      <c r="P74" s="117"/>
      <c r="Q74" s="167"/>
      <c r="R74" s="166"/>
      <c r="S74" s="151"/>
      <c r="T74" s="152"/>
      <c r="U74" s="184"/>
      <c r="V74" s="184"/>
      <c r="W74" s="77"/>
      <c r="X74" s="78"/>
      <c r="Y74" s="203"/>
      <c r="Z74" s="203"/>
      <c r="AA74" s="77"/>
      <c r="AB74" s="78"/>
      <c r="AC74" s="251"/>
      <c r="AD74" s="203"/>
      <c r="AE74" s="234"/>
      <c r="AF74" s="78"/>
      <c r="AG74" s="251">
        <v>13851900</v>
      </c>
      <c r="AH74" s="203">
        <v>13851900</v>
      </c>
      <c r="AI74" s="269" t="e">
        <f t="shared" si="33"/>
        <v>#DIV/0!</v>
      </c>
      <c r="AJ74" s="270">
        <f t="shared" si="34"/>
        <v>0</v>
      </c>
      <c r="AK74" s="191">
        <v>13851900</v>
      </c>
      <c r="AL74" s="269">
        <v>0</v>
      </c>
      <c r="AM74" s="270">
        <v>0</v>
      </c>
      <c r="AN74" s="135"/>
      <c r="AO74" s="67"/>
      <c r="AP74" s="171"/>
    </row>
    <row r="75" spans="2:42" s="42" customFormat="1" ht="25.5" customHeight="1">
      <c r="B75" s="75"/>
      <c r="C75" s="61" t="s">
        <v>273</v>
      </c>
      <c r="D75" s="24">
        <v>42912</v>
      </c>
      <c r="E75" s="272" t="s">
        <v>213</v>
      </c>
      <c r="F75" s="272" t="s">
        <v>213</v>
      </c>
      <c r="G75" s="71"/>
      <c r="H75" s="72"/>
      <c r="I75" s="43"/>
      <c r="J75" s="35"/>
      <c r="K75" s="71"/>
      <c r="L75" s="153"/>
      <c r="M75" s="147"/>
      <c r="N75" s="145"/>
      <c r="O75" s="154"/>
      <c r="P75" s="117"/>
      <c r="Q75" s="167"/>
      <c r="R75" s="166"/>
      <c r="S75" s="151"/>
      <c r="T75" s="152"/>
      <c r="U75" s="184"/>
      <c r="V75" s="184"/>
      <c r="W75" s="77"/>
      <c r="X75" s="78"/>
      <c r="Y75" s="203"/>
      <c r="Z75" s="203"/>
      <c r="AA75" s="77"/>
      <c r="AB75" s="78"/>
      <c r="AC75" s="251"/>
      <c r="AD75" s="203"/>
      <c r="AE75" s="234"/>
      <c r="AF75" s="78"/>
      <c r="AG75" s="251">
        <v>1244156.7999999998</v>
      </c>
      <c r="AH75" s="203">
        <v>1185000</v>
      </c>
      <c r="AI75" s="269" t="e">
        <f t="shared" si="33"/>
        <v>#DIV/0!</v>
      </c>
      <c r="AJ75" s="270">
        <f t="shared" si="34"/>
        <v>-0.0475477045980055</v>
      </c>
      <c r="AK75" s="191">
        <v>1247291.6099999999</v>
      </c>
      <c r="AL75" s="269">
        <v>0.052566759493670734</v>
      </c>
      <c r="AM75" s="270">
        <v>-0.0499414968405022</v>
      </c>
      <c r="AN75" s="135"/>
      <c r="AO75" s="67"/>
      <c r="AP75" s="171"/>
    </row>
    <row r="76" spans="2:42" s="42" customFormat="1" ht="25.5" customHeight="1">
      <c r="B76" s="75"/>
      <c r="C76" s="61" t="s">
        <v>274</v>
      </c>
      <c r="D76" s="24">
        <v>43089</v>
      </c>
      <c r="E76" s="272" t="s">
        <v>214</v>
      </c>
      <c r="F76" s="272" t="s">
        <v>214</v>
      </c>
      <c r="G76" s="71"/>
      <c r="H76" s="72"/>
      <c r="I76" s="43"/>
      <c r="J76" s="35"/>
      <c r="K76" s="71"/>
      <c r="L76" s="153"/>
      <c r="M76" s="147"/>
      <c r="N76" s="145"/>
      <c r="O76" s="154"/>
      <c r="P76" s="117"/>
      <c r="Q76" s="167"/>
      <c r="R76" s="166"/>
      <c r="S76" s="151"/>
      <c r="T76" s="152"/>
      <c r="U76" s="184"/>
      <c r="V76" s="184"/>
      <c r="W76" s="77"/>
      <c r="X76" s="78"/>
      <c r="Y76" s="203"/>
      <c r="Z76" s="203"/>
      <c r="AA76" s="77"/>
      <c r="AB76" s="78"/>
      <c r="AC76" s="251"/>
      <c r="AD76" s="203"/>
      <c r="AE76" s="234"/>
      <c r="AF76" s="78"/>
      <c r="AG76" s="251">
        <v>3816677.1599999997</v>
      </c>
      <c r="AH76" s="203">
        <v>5508000</v>
      </c>
      <c r="AI76" s="269" t="e">
        <f t="shared" si="33"/>
        <v>#DIV/0!</v>
      </c>
      <c r="AJ76" s="270">
        <f t="shared" si="34"/>
        <v>0.4431401371134047</v>
      </c>
      <c r="AK76" s="191">
        <v>4649535.7</v>
      </c>
      <c r="AL76" s="269">
        <v>-0.1558577160493827</v>
      </c>
      <c r="AM76" s="270">
        <v>0.18463441414160986</v>
      </c>
      <c r="AN76" s="135"/>
      <c r="AO76" s="67"/>
      <c r="AP76" s="171"/>
    </row>
    <row r="77" spans="2:42" s="42" customFormat="1" ht="25.5" customHeight="1">
      <c r="B77" s="75"/>
      <c r="C77" s="61" t="s">
        <v>275</v>
      </c>
      <c r="D77" s="24">
        <v>42888</v>
      </c>
      <c r="E77" s="272" t="s">
        <v>215</v>
      </c>
      <c r="F77" s="272" t="s">
        <v>215</v>
      </c>
      <c r="G77" s="71"/>
      <c r="H77" s="72"/>
      <c r="I77" s="43"/>
      <c r="J77" s="35"/>
      <c r="K77" s="71"/>
      <c r="L77" s="153"/>
      <c r="M77" s="147"/>
      <c r="N77" s="145"/>
      <c r="O77" s="154"/>
      <c r="P77" s="117"/>
      <c r="Q77" s="167"/>
      <c r="R77" s="166"/>
      <c r="S77" s="151"/>
      <c r="T77" s="152"/>
      <c r="U77" s="184"/>
      <c r="V77" s="184"/>
      <c r="W77" s="77"/>
      <c r="X77" s="78"/>
      <c r="Y77" s="203"/>
      <c r="Z77" s="203"/>
      <c r="AA77" s="77"/>
      <c r="AB77" s="78"/>
      <c r="AC77" s="251"/>
      <c r="AD77" s="203"/>
      <c r="AE77" s="234"/>
      <c r="AF77" s="78"/>
      <c r="AG77" s="251">
        <v>17094285.410000004</v>
      </c>
      <c r="AH77" s="203">
        <v>15870000</v>
      </c>
      <c r="AI77" s="269" t="e">
        <f t="shared" si="33"/>
        <v>#DIV/0!</v>
      </c>
      <c r="AJ77" s="270">
        <f t="shared" si="34"/>
        <v>-0.0716195723094577</v>
      </c>
      <c r="AK77" s="191">
        <v>17159057.35</v>
      </c>
      <c r="AL77" s="269">
        <v>0.08122604599873995</v>
      </c>
      <c r="AM77" s="270">
        <v>-0.07512401897765097</v>
      </c>
      <c r="AN77" s="135"/>
      <c r="AO77" s="67"/>
      <c r="AP77" s="171"/>
    </row>
    <row r="78" spans="2:42" s="42" customFormat="1" ht="25.5" customHeight="1">
      <c r="B78" s="75"/>
      <c r="C78" s="61" t="s">
        <v>276</v>
      </c>
      <c r="D78" s="24">
        <v>43048</v>
      </c>
      <c r="E78" s="272" t="s">
        <v>216</v>
      </c>
      <c r="F78" s="272" t="s">
        <v>216</v>
      </c>
      <c r="G78" s="71"/>
      <c r="H78" s="72"/>
      <c r="I78" s="43"/>
      <c r="J78" s="35"/>
      <c r="K78" s="71"/>
      <c r="L78" s="153"/>
      <c r="M78" s="147"/>
      <c r="N78" s="145"/>
      <c r="O78" s="154"/>
      <c r="P78" s="117"/>
      <c r="Q78" s="167"/>
      <c r="R78" s="166"/>
      <c r="S78" s="151"/>
      <c r="T78" s="152"/>
      <c r="U78" s="184"/>
      <c r="V78" s="184"/>
      <c r="W78" s="77"/>
      <c r="X78" s="78"/>
      <c r="Y78" s="203"/>
      <c r="Z78" s="203"/>
      <c r="AA78" s="77"/>
      <c r="AB78" s="78"/>
      <c r="AC78" s="251"/>
      <c r="AD78" s="203"/>
      <c r="AE78" s="234"/>
      <c r="AF78" s="78"/>
      <c r="AG78" s="251">
        <v>2368917.2199999997</v>
      </c>
      <c r="AH78" s="203">
        <v>1835000</v>
      </c>
      <c r="AI78" s="269" t="e">
        <f t="shared" si="33"/>
        <v>#DIV/0!</v>
      </c>
      <c r="AJ78" s="270">
        <f t="shared" si="34"/>
        <v>-0.22538449866137567</v>
      </c>
      <c r="AK78" s="191">
        <v>2385215.9000000004</v>
      </c>
      <c r="AL78" s="269">
        <v>0.29984517711171677</v>
      </c>
      <c r="AM78" s="270">
        <v>-0.23067760868104237</v>
      </c>
      <c r="AN78" s="135"/>
      <c r="AO78" s="67"/>
      <c r="AP78" s="171"/>
    </row>
    <row r="79" spans="2:42" s="42" customFormat="1" ht="25.5" customHeight="1">
      <c r="B79" s="75"/>
      <c r="C79" s="61" t="s">
        <v>277</v>
      </c>
      <c r="D79" s="24">
        <v>42907</v>
      </c>
      <c r="E79" s="272" t="s">
        <v>278</v>
      </c>
      <c r="F79" s="272" t="s">
        <v>278</v>
      </c>
      <c r="G79" s="71"/>
      <c r="H79" s="72"/>
      <c r="I79" s="43"/>
      <c r="J79" s="35"/>
      <c r="K79" s="71"/>
      <c r="L79" s="153"/>
      <c r="M79" s="147"/>
      <c r="N79" s="145"/>
      <c r="O79" s="154"/>
      <c r="P79" s="117"/>
      <c r="Q79" s="167"/>
      <c r="R79" s="166"/>
      <c r="S79" s="151"/>
      <c r="T79" s="152"/>
      <c r="U79" s="184"/>
      <c r="V79" s="184"/>
      <c r="W79" s="77"/>
      <c r="X79" s="78"/>
      <c r="Y79" s="203"/>
      <c r="Z79" s="203"/>
      <c r="AA79" s="77"/>
      <c r="AB79" s="78"/>
      <c r="AC79" s="251"/>
      <c r="AD79" s="203"/>
      <c r="AE79" s="234"/>
      <c r="AF79" s="78"/>
      <c r="AG79" s="251">
        <v>6480399.039999999</v>
      </c>
      <c r="AH79" s="203">
        <v>6425000</v>
      </c>
      <c r="AI79" s="269" t="e">
        <f t="shared" si="33"/>
        <v>#DIV/0!</v>
      </c>
      <c r="AJ79" s="270">
        <f t="shared" si="34"/>
        <v>-0.00854870813634323</v>
      </c>
      <c r="AK79" s="191">
        <v>6505905.039999999</v>
      </c>
      <c r="AL79" s="269">
        <v>0.012592224124513551</v>
      </c>
      <c r="AM79" s="270">
        <v>-0.012435631860989949</v>
      </c>
      <c r="AN79" s="135"/>
      <c r="AO79" s="67"/>
      <c r="AP79" s="171"/>
    </row>
    <row r="80" spans="2:42" s="42" customFormat="1" ht="25.5" customHeight="1">
      <c r="B80" s="75"/>
      <c r="C80" s="61" t="s">
        <v>279</v>
      </c>
      <c r="D80" s="24">
        <v>42822</v>
      </c>
      <c r="E80" s="274" t="s">
        <v>217</v>
      </c>
      <c r="F80" s="274" t="s">
        <v>217</v>
      </c>
      <c r="G80" s="71"/>
      <c r="H80" s="72"/>
      <c r="I80" s="43"/>
      <c r="J80" s="35"/>
      <c r="K80" s="71"/>
      <c r="L80" s="153"/>
      <c r="M80" s="147"/>
      <c r="N80" s="145"/>
      <c r="O80" s="154"/>
      <c r="P80" s="117"/>
      <c r="Q80" s="167"/>
      <c r="R80" s="166"/>
      <c r="S80" s="151"/>
      <c r="T80" s="152"/>
      <c r="U80" s="184"/>
      <c r="V80" s="184"/>
      <c r="W80" s="77"/>
      <c r="X80" s="78"/>
      <c r="Y80" s="203"/>
      <c r="Z80" s="203"/>
      <c r="AA80" s="77"/>
      <c r="AB80" s="78"/>
      <c r="AC80" s="251"/>
      <c r="AD80" s="203"/>
      <c r="AE80" s="234"/>
      <c r="AF80" s="78"/>
      <c r="AG80" s="251">
        <v>10563889.589999998</v>
      </c>
      <c r="AH80" s="203">
        <v>9206275</v>
      </c>
      <c r="AI80" s="269" t="e">
        <f t="shared" si="33"/>
        <v>#DIV/0!</v>
      </c>
      <c r="AJ80" s="270">
        <f t="shared" si="34"/>
        <v>-0.1285146515810942</v>
      </c>
      <c r="AK80" s="191">
        <v>10670271.149999999</v>
      </c>
      <c r="AL80" s="269">
        <v>0.15902155323407108</v>
      </c>
      <c r="AM80" s="270">
        <v>-0.13720327528883824</v>
      </c>
      <c r="AN80" s="135"/>
      <c r="AO80" s="67"/>
      <c r="AP80" s="171"/>
    </row>
    <row r="81" spans="2:42" s="42" customFormat="1" ht="25.5" customHeight="1">
      <c r="B81" s="75" t="s">
        <v>142</v>
      </c>
      <c r="C81" s="61" t="s">
        <v>207</v>
      </c>
      <c r="D81" s="24">
        <v>43252</v>
      </c>
      <c r="E81" s="274" t="s">
        <v>280</v>
      </c>
      <c r="F81" s="274" t="s">
        <v>280</v>
      </c>
      <c r="G81" s="71"/>
      <c r="H81" s="72"/>
      <c r="I81" s="43"/>
      <c r="J81" s="35"/>
      <c r="K81" s="71"/>
      <c r="L81" s="153"/>
      <c r="M81" s="147"/>
      <c r="N81" s="145"/>
      <c r="O81" s="154"/>
      <c r="P81" s="117"/>
      <c r="Q81" s="167"/>
      <c r="R81" s="166"/>
      <c r="S81" s="151"/>
      <c r="T81" s="152"/>
      <c r="U81" s="184"/>
      <c r="V81" s="184"/>
      <c r="W81" s="77"/>
      <c r="X81" s="78"/>
      <c r="Y81" s="203"/>
      <c r="Z81" s="203"/>
      <c r="AA81" s="77"/>
      <c r="AB81" s="78"/>
      <c r="AC81" s="251"/>
      <c r="AD81" s="203"/>
      <c r="AE81" s="234"/>
      <c r="AF81" s="78"/>
      <c r="AG81" s="251">
        <v>0</v>
      </c>
      <c r="AH81" s="203">
        <v>9731000</v>
      </c>
      <c r="AI81" s="269">
        <v>0</v>
      </c>
      <c r="AJ81" s="270">
        <v>0</v>
      </c>
      <c r="AK81" s="191">
        <v>11168314.8</v>
      </c>
      <c r="AL81" s="269">
        <v>0.1477047374370568</v>
      </c>
      <c r="AM81" s="270">
        <v>-0.12869576348259815</v>
      </c>
      <c r="AN81" s="135"/>
      <c r="AO81" s="67"/>
      <c r="AP81" s="171"/>
    </row>
    <row r="82" spans="2:42" s="42" customFormat="1" ht="25.5" customHeight="1">
      <c r="B82" s="75" t="s">
        <v>142</v>
      </c>
      <c r="C82" s="61" t="s">
        <v>281</v>
      </c>
      <c r="D82" s="24">
        <v>43252</v>
      </c>
      <c r="E82" s="274" t="s">
        <v>282</v>
      </c>
      <c r="F82" s="274" t="s">
        <v>282</v>
      </c>
      <c r="G82" s="71"/>
      <c r="H82" s="72"/>
      <c r="I82" s="43"/>
      <c r="J82" s="35"/>
      <c r="K82" s="71"/>
      <c r="L82" s="153"/>
      <c r="M82" s="147"/>
      <c r="N82" s="145"/>
      <c r="O82" s="154"/>
      <c r="P82" s="117"/>
      <c r="Q82" s="167"/>
      <c r="R82" s="166"/>
      <c r="S82" s="151"/>
      <c r="T82" s="152"/>
      <c r="U82" s="184"/>
      <c r="V82" s="184"/>
      <c r="W82" s="77"/>
      <c r="X82" s="78"/>
      <c r="Y82" s="203"/>
      <c r="Z82" s="203"/>
      <c r="AA82" s="77"/>
      <c r="AB82" s="78"/>
      <c r="AC82" s="251"/>
      <c r="AD82" s="203"/>
      <c r="AE82" s="234"/>
      <c r="AF82" s="78"/>
      <c r="AG82" s="251">
        <v>0</v>
      </c>
      <c r="AH82" s="203">
        <v>9152000</v>
      </c>
      <c r="AI82" s="269">
        <v>0</v>
      </c>
      <c r="AJ82" s="270">
        <v>0</v>
      </c>
      <c r="AK82" s="191">
        <v>9930039.32</v>
      </c>
      <c r="AL82" s="269">
        <v>0.08501303758741252</v>
      </c>
      <c r="AM82" s="270">
        <v>-0.07835208853936348</v>
      </c>
      <c r="AN82" s="135"/>
      <c r="AO82" s="67"/>
      <c r="AP82" s="171"/>
    </row>
    <row r="83" spans="2:42" s="42" customFormat="1" ht="25.5" customHeight="1">
      <c r="B83" s="75" t="s">
        <v>142</v>
      </c>
      <c r="C83" s="61" t="s">
        <v>283</v>
      </c>
      <c r="D83" s="24">
        <v>43252</v>
      </c>
      <c r="E83" s="274" t="s">
        <v>284</v>
      </c>
      <c r="F83" s="274" t="s">
        <v>284</v>
      </c>
      <c r="G83" s="71"/>
      <c r="H83" s="72"/>
      <c r="I83" s="43"/>
      <c r="J83" s="35"/>
      <c r="K83" s="71"/>
      <c r="L83" s="153"/>
      <c r="M83" s="147"/>
      <c r="N83" s="145"/>
      <c r="O83" s="154"/>
      <c r="P83" s="117"/>
      <c r="Q83" s="167"/>
      <c r="R83" s="166"/>
      <c r="S83" s="151"/>
      <c r="T83" s="152"/>
      <c r="U83" s="184"/>
      <c r="V83" s="184"/>
      <c r="W83" s="77"/>
      <c r="X83" s="78"/>
      <c r="Y83" s="203"/>
      <c r="Z83" s="203"/>
      <c r="AA83" s="77"/>
      <c r="AB83" s="78"/>
      <c r="AC83" s="251"/>
      <c r="AD83" s="203"/>
      <c r="AE83" s="234"/>
      <c r="AF83" s="78"/>
      <c r="AG83" s="251">
        <v>0</v>
      </c>
      <c r="AH83" s="203">
        <v>7885000</v>
      </c>
      <c r="AI83" s="269">
        <v>0</v>
      </c>
      <c r="AJ83" s="270">
        <v>0</v>
      </c>
      <c r="AK83" s="191">
        <v>7195411.25</v>
      </c>
      <c r="AL83" s="269">
        <v>-0.0874557704502219</v>
      </c>
      <c r="AM83" s="270">
        <v>0.0958372949148667</v>
      </c>
      <c r="AN83" s="135"/>
      <c r="AO83" s="67"/>
      <c r="AP83" s="171"/>
    </row>
    <row r="84" spans="2:42" s="42" customFormat="1" ht="25.5" customHeight="1">
      <c r="B84" s="75" t="s">
        <v>142</v>
      </c>
      <c r="C84" s="61" t="s">
        <v>285</v>
      </c>
      <c r="D84" s="24">
        <v>43447</v>
      </c>
      <c r="E84" s="274" t="s">
        <v>286</v>
      </c>
      <c r="F84" s="274" t="s">
        <v>286</v>
      </c>
      <c r="G84" s="71"/>
      <c r="H84" s="72"/>
      <c r="I84" s="43"/>
      <c r="J84" s="35"/>
      <c r="K84" s="71"/>
      <c r="L84" s="153"/>
      <c r="M84" s="147"/>
      <c r="N84" s="145"/>
      <c r="O84" s="154"/>
      <c r="P84" s="117"/>
      <c r="Q84" s="167"/>
      <c r="R84" s="166"/>
      <c r="S84" s="151"/>
      <c r="T84" s="152"/>
      <c r="U84" s="184"/>
      <c r="V84" s="184"/>
      <c r="W84" s="77"/>
      <c r="X84" s="78"/>
      <c r="Y84" s="203"/>
      <c r="Z84" s="203"/>
      <c r="AA84" s="77"/>
      <c r="AB84" s="78"/>
      <c r="AC84" s="251"/>
      <c r="AD84" s="203"/>
      <c r="AE84" s="234"/>
      <c r="AF84" s="78"/>
      <c r="AG84" s="251">
        <v>0</v>
      </c>
      <c r="AH84" s="203">
        <v>1254000</v>
      </c>
      <c r="AI84" s="269">
        <v>0</v>
      </c>
      <c r="AJ84" s="270">
        <v>0</v>
      </c>
      <c r="AK84" s="191">
        <v>1689644.6600000001</v>
      </c>
      <c r="AL84" s="269">
        <v>0.029643302864107435</v>
      </c>
      <c r="AM84" s="270">
        <v>0.00021030457374382472</v>
      </c>
      <c r="AN84" s="135"/>
      <c r="AO84" s="67"/>
      <c r="AP84" s="171"/>
    </row>
    <row r="85" spans="2:42" s="42" customFormat="1" ht="25.5" customHeight="1">
      <c r="B85" s="75" t="s">
        <v>142</v>
      </c>
      <c r="C85" s="61" t="s">
        <v>267</v>
      </c>
      <c r="D85" s="24">
        <v>43525</v>
      </c>
      <c r="E85" s="272" t="s">
        <v>287</v>
      </c>
      <c r="F85" s="272" t="s">
        <v>287</v>
      </c>
      <c r="G85" s="71"/>
      <c r="H85" s="72"/>
      <c r="I85" s="43"/>
      <c r="J85" s="35"/>
      <c r="K85" s="71"/>
      <c r="L85" s="153"/>
      <c r="M85" s="147"/>
      <c r="N85" s="145"/>
      <c r="O85" s="154"/>
      <c r="P85" s="117"/>
      <c r="Q85" s="167"/>
      <c r="R85" s="166"/>
      <c r="S85" s="151"/>
      <c r="T85" s="152"/>
      <c r="U85" s="184"/>
      <c r="V85" s="184"/>
      <c r="W85" s="77"/>
      <c r="X85" s="78"/>
      <c r="Y85" s="203"/>
      <c r="Z85" s="203"/>
      <c r="AA85" s="77"/>
      <c r="AB85" s="78"/>
      <c r="AC85" s="251"/>
      <c r="AD85" s="203"/>
      <c r="AE85" s="234"/>
      <c r="AF85" s="78"/>
      <c r="AG85" s="251" t="s">
        <v>64</v>
      </c>
      <c r="AH85" s="203" t="s">
        <v>64</v>
      </c>
      <c r="AI85" s="269"/>
      <c r="AJ85" s="270"/>
      <c r="AK85" s="191" t="s">
        <v>64</v>
      </c>
      <c r="AL85" s="269" t="s">
        <v>194</v>
      </c>
      <c r="AM85" s="270" t="s">
        <v>194</v>
      </c>
      <c r="AN85" s="135"/>
      <c r="AO85" s="67"/>
      <c r="AP85" s="171"/>
    </row>
    <row r="86" spans="2:42" s="42" customFormat="1" ht="25.5" customHeight="1" thickBot="1">
      <c r="B86" s="74" t="s">
        <v>142</v>
      </c>
      <c r="C86" s="294" t="s">
        <v>288</v>
      </c>
      <c r="D86" s="295">
        <v>43617</v>
      </c>
      <c r="E86" s="296" t="s">
        <v>289</v>
      </c>
      <c r="F86" s="296" t="s">
        <v>289</v>
      </c>
      <c r="G86" s="197"/>
      <c r="H86" s="198"/>
      <c r="I86" s="204"/>
      <c r="J86" s="205"/>
      <c r="K86" s="197"/>
      <c r="L86" s="206"/>
      <c r="M86" s="207"/>
      <c r="N86" s="208"/>
      <c r="O86" s="209"/>
      <c r="P86" s="210"/>
      <c r="Q86" s="211"/>
      <c r="R86" s="212"/>
      <c r="S86" s="213"/>
      <c r="T86" s="214"/>
      <c r="U86" s="215"/>
      <c r="V86" s="215"/>
      <c r="W86" s="216"/>
      <c r="X86" s="217"/>
      <c r="Y86" s="232"/>
      <c r="Z86" s="232"/>
      <c r="AA86" s="216"/>
      <c r="AB86" s="217"/>
      <c r="AC86" s="249"/>
      <c r="AD86" s="232"/>
      <c r="AE86" s="255"/>
      <c r="AF86" s="217"/>
      <c r="AG86" s="249" t="s">
        <v>64</v>
      </c>
      <c r="AH86" s="232" t="s">
        <v>64</v>
      </c>
      <c r="AI86" s="297"/>
      <c r="AJ86" s="298"/>
      <c r="AK86" s="299" t="s">
        <v>64</v>
      </c>
      <c r="AL86" s="297" t="s">
        <v>194</v>
      </c>
      <c r="AM86" s="298" t="s">
        <v>194</v>
      </c>
      <c r="AN86" s="186"/>
      <c r="AO86" s="181"/>
      <c r="AP86" s="171"/>
    </row>
  </sheetData>
  <sheetProtection/>
  <mergeCells count="11">
    <mergeCell ref="F3:T3"/>
    <mergeCell ref="Y3:AB3"/>
    <mergeCell ref="AC3:AF3"/>
    <mergeCell ref="AG3:AJ3"/>
    <mergeCell ref="AK3:AM3"/>
    <mergeCell ref="AO3:AO5"/>
    <mergeCell ref="B3:B5"/>
    <mergeCell ref="C3:C5"/>
    <mergeCell ref="E3:E5"/>
    <mergeCell ref="D3:D5"/>
    <mergeCell ref="U3:X3"/>
  </mergeCells>
  <printOptions/>
  <pageMargins left="0.46" right="0.44" top="1.04" bottom="0.57" header="0.5" footer="0.5"/>
  <pageSetup fitToHeight="0" fitToWidth="1" horizontalDpi="600" verticalDpi="600" orientation="landscape" paperSize="17" scale="96" r:id="rId1"/>
  <headerFooter alignWithMargins="0">
    <oddHeader>&amp;CAEP Transmission Formula Rate
SUMMARY INPUT DATA -- Worksheets F and G</oddHeader>
  </headerFooter>
  <rowBreaks count="1" manualBreakCount="1">
    <brk id="1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Michael Romine</dc:creator>
  <cp:keywords>AEP Internal</cp:keywords>
  <dc:description/>
  <cp:lastModifiedBy>s177040</cp:lastModifiedBy>
  <cp:lastPrinted>2018-05-10T15:56:00Z</cp:lastPrinted>
  <dcterms:created xsi:type="dcterms:W3CDTF">2010-09-21T15:07:58Z</dcterms:created>
  <dcterms:modified xsi:type="dcterms:W3CDTF">2019-05-28T13:01:22Z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dbdf7d49-f147-4a4e-95ea-0c39ef27785d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